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4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6.xml" ContentType="application/vnd.openxmlformats-officedocument.drawingml.chartshap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7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8.xml" ContentType="application/vnd.openxmlformats-officedocument.drawingml.chartshapes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9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10.xml" ContentType="application/vnd.openxmlformats-officedocument.drawingml.chartshapes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1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12.xml" ContentType="application/vnd.openxmlformats-officedocument.drawingml.chartshapes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3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14.xml" ContentType="application/vnd.openxmlformats-officedocument.drawingml.chartshapes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15.xml" ContentType="application/vnd.openxmlformats-officedocument.drawing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16.xml" ContentType="application/vnd.openxmlformats-officedocument.drawingml.chartshapes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drawings/drawing17.xml" ContentType="application/vnd.openxmlformats-officedocument.drawing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drawings/drawing18.xml" ContentType="application/vnd.openxmlformats-officedocument.drawingml.chartshapes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drawings/drawing19.xml" ContentType="application/vnd.openxmlformats-officedocument.drawing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drawings/drawing20.xml" ContentType="application/vnd.openxmlformats-officedocument.drawingml.chartshapes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drawings/drawing21.xml" ContentType="application/vnd.openxmlformats-officedocument.drawing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drawings/drawing22.xml" ContentType="application/vnd.openxmlformats-officedocument.drawingml.chartshapes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H:\9055 - SETE\Presupuestacion\UEI\Devengo\05_OME\05_Ficheros_pub\04_Graf\"/>
    </mc:Choice>
  </mc:AlternateContent>
  <xr:revisionPtr revIDLastSave="0" documentId="13_ncr:1_{D9543442-F6AB-4586-8856-303A7257C8E6}" xr6:coauthVersionLast="47" xr6:coauthVersionMax="47" xr10:uidLastSave="{00000000-0000-0000-0000-000000000000}"/>
  <bookViews>
    <workbookView xWindow="-120" yWindow="-120" windowWidth="29040" windowHeight="15720" tabRatio="908" firstSheet="3" activeTab="10" xr2:uid="{00000000-000D-0000-FFFF-FFFF00000000}"/>
  </bookViews>
  <sheets>
    <sheet name="Total" sheetId="1" r:id="rId1"/>
    <sheet name="Refino - 19" sheetId="2" r:id="rId2"/>
    <sheet name="CM combust - 4671" sheetId="4" r:id="rId3"/>
    <sheet name="Elec+gas - 35" sheetId="3" r:id="rId4"/>
    <sheet name="Total(sin 19, 35, 4671)" sheetId="5" r:id="rId5"/>
    <sheet name="Aliment - 10" sheetId="6" r:id="rId6"/>
    <sheet name="Ind química - 20" sheetId="7" r:id="rId7"/>
    <sheet name="Fab vehículos motor - 29" sheetId="8" r:id="rId8"/>
    <sheet name="Construcción - 41+42+43" sheetId="9" r:id="rId9"/>
    <sheet name="Comercio mayorista - (467-4671)" sheetId="10" r:id="rId10"/>
    <sheet name="Comercio minorista e.n.e - 471" sheetId="11" r:id="rId11"/>
  </sheets>
  <definedNames>
    <definedName name="_xlnm.Print_Area" localSheetId="5">'Aliment - 10'!$V$4:$AM$66</definedName>
    <definedName name="_xlnm.Print_Area" localSheetId="2">'CM combust - 4671'!$V$4:$AM$66</definedName>
    <definedName name="_xlnm.Print_Area" localSheetId="9">'Comercio mayorista - (467-4671)'!$V$4:$AM$66</definedName>
    <definedName name="_xlnm.Print_Area" localSheetId="10">'Comercio minorista e.n.e - 471'!$V$4:$AM$66</definedName>
    <definedName name="_xlnm.Print_Area" localSheetId="8">'Construcción - 41+42+43'!$V$4:$AM$66</definedName>
    <definedName name="_xlnm.Print_Area" localSheetId="3">'Elec+gas - 35'!$V$4:$AM$66</definedName>
    <definedName name="_xlnm.Print_Area" localSheetId="7">'Fab vehículos motor - 29'!$V$4:$AM$66</definedName>
    <definedName name="_xlnm.Print_Area" localSheetId="6">'Ind química - 20'!$V$4:$AM$66</definedName>
    <definedName name="_xlnm.Print_Area" localSheetId="1">'Refino - 19'!$V$4:$AM$66</definedName>
    <definedName name="_xlnm.Print_Area" localSheetId="0">Total!$V$4:$AM$68</definedName>
    <definedName name="_xlnm.Print_Area" localSheetId="4">'Total(sin 19, 35, 4671)'!$V$4:$AM$66</definedName>
    <definedName name="Print_Area" localSheetId="5">'Aliment - 10'!$V$4:$AM$66</definedName>
    <definedName name="Print_Area" localSheetId="2">'CM combust - 4671'!$V$4:$AM$66</definedName>
    <definedName name="Print_Area" localSheetId="9">'Comercio mayorista - (467-4671)'!$V$4:$AM$65</definedName>
    <definedName name="Print_Area" localSheetId="10">'Comercio minorista e.n.e - 471'!$V$4:$AM$66</definedName>
    <definedName name="Print_Area" localSheetId="8">'Construcción - 41+42+43'!$V$4:$AM$66</definedName>
    <definedName name="Print_Area" localSheetId="3">'Elec+gas - 35'!$V$4:$AM$66</definedName>
    <definedName name="Print_Area" localSheetId="7">'Fab vehículos motor - 29'!$V$4:$AM$66</definedName>
    <definedName name="Print_Area" localSheetId="6">'Ind química - 20'!$V$4:$AM$66</definedName>
    <definedName name="Print_Area" localSheetId="1">'Refino - 19'!$V$4:$AM$66</definedName>
    <definedName name="Print_Area" localSheetId="0">Total!$V$4:$AM$66</definedName>
    <definedName name="Print_Area" localSheetId="4">'Total(sin 19, 35, 4671)'!$V$4:$AM$66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0" i="6" l="1"/>
  <c r="H19" i="3"/>
  <c r="G19" i="3"/>
  <c r="I19" i="3"/>
  <c r="I20" i="3"/>
  <c r="I19" i="1"/>
  <c r="I19" i="2"/>
  <c r="I19" i="4"/>
  <c r="I19" i="5"/>
  <c r="I20" i="5"/>
  <c r="H19" i="1"/>
  <c r="H19" i="2"/>
  <c r="H19" i="4"/>
  <c r="H19" i="5"/>
  <c r="G19" i="1"/>
  <c r="G19" i="2"/>
  <c r="G19" i="4"/>
  <c r="G19" i="5"/>
  <c r="F20" i="5"/>
  <c r="E20" i="5"/>
  <c r="D20" i="5"/>
  <c r="F90" i="5"/>
  <c r="E90" i="5"/>
  <c r="D90" i="5"/>
  <c r="C90" i="5"/>
  <c r="D19" i="5"/>
  <c r="D18" i="5"/>
  <c r="L71" i="4"/>
  <c r="P71" i="4"/>
  <c r="D20" i="2"/>
  <c r="J88" i="1"/>
  <c r="N88" i="1"/>
  <c r="F20" i="2"/>
  <c r="F20" i="4"/>
  <c r="F20" i="3"/>
  <c r="F19" i="5"/>
  <c r="F88" i="5"/>
  <c r="F89" i="5"/>
  <c r="F84" i="5"/>
  <c r="F85" i="5"/>
  <c r="F86" i="5"/>
  <c r="F20" i="6"/>
  <c r="F20" i="7"/>
  <c r="F20" i="8"/>
  <c r="F20" i="9"/>
  <c r="F20" i="10"/>
  <c r="F20" i="11"/>
  <c r="F20" i="1"/>
  <c r="E20" i="2"/>
  <c r="E20" i="4"/>
  <c r="E20" i="3"/>
  <c r="E19" i="5"/>
  <c r="E88" i="5"/>
  <c r="E89" i="5"/>
  <c r="E84" i="5"/>
  <c r="E85" i="5"/>
  <c r="E86" i="5"/>
  <c r="E20" i="6"/>
  <c r="E20" i="7"/>
  <c r="E20" i="8"/>
  <c r="E20" i="9"/>
  <c r="E20" i="10"/>
  <c r="E20" i="11"/>
  <c r="E20" i="1"/>
  <c r="D20" i="4"/>
  <c r="D20" i="3"/>
  <c r="D88" i="5"/>
  <c r="D89" i="5"/>
  <c r="D84" i="5"/>
  <c r="D85" i="5"/>
  <c r="D86" i="5"/>
  <c r="D20" i="6"/>
  <c r="D20" i="7"/>
  <c r="D20" i="8"/>
  <c r="D20" i="9"/>
  <c r="D20" i="10"/>
  <c r="D20" i="11"/>
  <c r="D20" i="1"/>
  <c r="S20" i="1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28" i="2"/>
  <c r="S29" i="2"/>
  <c r="T28" i="2"/>
  <c r="T29" i="2"/>
  <c r="T30" i="2"/>
  <c r="T31" i="2"/>
  <c r="T32" i="2"/>
  <c r="T33" i="2"/>
  <c r="T34" i="2"/>
  <c r="T35" i="2"/>
  <c r="T36" i="2"/>
  <c r="T37" i="2"/>
  <c r="T38" i="2"/>
  <c r="T39" i="2"/>
  <c r="T40" i="2"/>
  <c r="T41" i="2"/>
  <c r="T42" i="2"/>
  <c r="T43" i="2"/>
  <c r="T44" i="2"/>
  <c r="T45" i="2"/>
  <c r="T46" i="2"/>
  <c r="T47" i="2"/>
  <c r="T48" i="2"/>
  <c r="T49" i="2"/>
  <c r="T50" i="2"/>
  <c r="T51" i="2"/>
  <c r="T52" i="2"/>
  <c r="T53" i="2"/>
  <c r="T54" i="2"/>
  <c r="T55" i="2"/>
  <c r="T56" i="2"/>
  <c r="T57" i="2"/>
  <c r="T58" i="2"/>
  <c r="T59" i="2"/>
  <c r="T60" i="2"/>
  <c r="T61" i="2"/>
  <c r="T62" i="2"/>
  <c r="T63" i="2"/>
  <c r="T64" i="2"/>
  <c r="T65" i="2"/>
  <c r="T66" i="2"/>
  <c r="T67" i="2"/>
  <c r="T68" i="2"/>
  <c r="T69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28" i="4"/>
  <c r="S29" i="4"/>
  <c r="T28" i="4"/>
  <c r="T29" i="4"/>
  <c r="T30" i="4"/>
  <c r="T31" i="4"/>
  <c r="T32" i="4"/>
  <c r="T33" i="4"/>
  <c r="T34" i="4"/>
  <c r="T35" i="4"/>
  <c r="T36" i="4"/>
  <c r="T37" i="4"/>
  <c r="T38" i="4"/>
  <c r="T39" i="4"/>
  <c r="T40" i="4"/>
  <c r="T41" i="4"/>
  <c r="T42" i="4"/>
  <c r="T43" i="4"/>
  <c r="T44" i="4"/>
  <c r="T45" i="4"/>
  <c r="T46" i="4"/>
  <c r="T47" i="4"/>
  <c r="T48" i="4"/>
  <c r="T49" i="4"/>
  <c r="T50" i="4"/>
  <c r="T51" i="4"/>
  <c r="T52" i="4"/>
  <c r="T53" i="4"/>
  <c r="T54" i="4"/>
  <c r="T55" i="4"/>
  <c r="T56" i="4"/>
  <c r="T57" i="4"/>
  <c r="T58" i="4"/>
  <c r="T59" i="4"/>
  <c r="T60" i="4"/>
  <c r="T61" i="4"/>
  <c r="T62" i="4"/>
  <c r="T63" i="4"/>
  <c r="T64" i="4"/>
  <c r="T65" i="4"/>
  <c r="T66" i="4"/>
  <c r="T67" i="4"/>
  <c r="T68" i="4"/>
  <c r="T69" i="4"/>
  <c r="T70" i="4"/>
  <c r="T71" i="4"/>
  <c r="T72" i="4"/>
  <c r="T73" i="4"/>
  <c r="T74" i="4"/>
  <c r="T75" i="4"/>
  <c r="T76" i="4"/>
  <c r="T77" i="4"/>
  <c r="T78" i="4"/>
  <c r="T79" i="4"/>
  <c r="T80" i="4"/>
  <c r="T81" i="4"/>
  <c r="T82" i="4"/>
  <c r="T83" i="4"/>
  <c r="T84" i="4"/>
  <c r="T85" i="4"/>
  <c r="T86" i="4"/>
  <c r="T87" i="4"/>
  <c r="S90" i="3"/>
  <c r="S89" i="3"/>
  <c r="S88" i="3"/>
  <c r="S87" i="3"/>
  <c r="S86" i="3"/>
  <c r="S85" i="3"/>
  <c r="S84" i="3"/>
  <c r="S83" i="3"/>
  <c r="S82" i="3"/>
  <c r="S81" i="3"/>
  <c r="S80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61" i="3"/>
  <c r="S60" i="3"/>
  <c r="S59" i="3"/>
  <c r="S58" i="3"/>
  <c r="S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28" i="3"/>
  <c r="S29" i="3"/>
  <c r="T28" i="3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T50" i="3"/>
  <c r="T51" i="3"/>
  <c r="T52" i="3"/>
  <c r="T53" i="3"/>
  <c r="T54" i="3"/>
  <c r="T55" i="3"/>
  <c r="T56" i="3"/>
  <c r="T57" i="3"/>
  <c r="T58" i="3"/>
  <c r="T59" i="3"/>
  <c r="T60" i="3"/>
  <c r="T61" i="3"/>
  <c r="T62" i="3"/>
  <c r="T63" i="3"/>
  <c r="T64" i="3"/>
  <c r="T65" i="3"/>
  <c r="T66" i="3"/>
  <c r="T67" i="3"/>
  <c r="T68" i="3"/>
  <c r="T69" i="3"/>
  <c r="T70" i="3"/>
  <c r="T71" i="3"/>
  <c r="T72" i="3"/>
  <c r="T73" i="3"/>
  <c r="T74" i="3"/>
  <c r="T75" i="3"/>
  <c r="T76" i="3"/>
  <c r="T77" i="3"/>
  <c r="T78" i="3"/>
  <c r="T79" i="3"/>
  <c r="T80" i="3"/>
  <c r="T81" i="3"/>
  <c r="T82" i="3"/>
  <c r="T83" i="3"/>
  <c r="T84" i="3"/>
  <c r="T85" i="3"/>
  <c r="T86" i="3"/>
  <c r="T87" i="3"/>
  <c r="S90" i="5"/>
  <c r="S89" i="5"/>
  <c r="S88" i="5"/>
  <c r="F87" i="5"/>
  <c r="F83" i="5"/>
  <c r="S87" i="5"/>
  <c r="F82" i="5"/>
  <c r="S86" i="5"/>
  <c r="F81" i="5"/>
  <c r="S85" i="5"/>
  <c r="F80" i="5"/>
  <c r="S84" i="5"/>
  <c r="F79" i="5"/>
  <c r="S83" i="5"/>
  <c r="F78" i="5"/>
  <c r="S82" i="5"/>
  <c r="F77" i="5"/>
  <c r="S81" i="5"/>
  <c r="F76" i="5"/>
  <c r="S80" i="5"/>
  <c r="F75" i="5"/>
  <c r="S79" i="5"/>
  <c r="F74" i="5"/>
  <c r="S78" i="5"/>
  <c r="F73" i="5"/>
  <c r="S77" i="5"/>
  <c r="F72" i="5"/>
  <c r="S76" i="5"/>
  <c r="F71" i="5"/>
  <c r="S75" i="5"/>
  <c r="F70" i="5"/>
  <c r="S74" i="5"/>
  <c r="F69" i="5"/>
  <c r="S73" i="5"/>
  <c r="F68" i="5"/>
  <c r="S72" i="5"/>
  <c r="F67" i="5"/>
  <c r="S71" i="5"/>
  <c r="F66" i="5"/>
  <c r="S70" i="5"/>
  <c r="F65" i="5"/>
  <c r="S69" i="5"/>
  <c r="F64" i="5"/>
  <c r="S68" i="5"/>
  <c r="F63" i="5"/>
  <c r="S67" i="5"/>
  <c r="F62" i="5"/>
  <c r="S66" i="5"/>
  <c r="F61" i="5"/>
  <c r="S65" i="5"/>
  <c r="F60" i="5"/>
  <c r="S64" i="5"/>
  <c r="F59" i="5"/>
  <c r="S63" i="5"/>
  <c r="F58" i="5"/>
  <c r="S62" i="5"/>
  <c r="F57" i="5"/>
  <c r="S61" i="5"/>
  <c r="F56" i="5"/>
  <c r="S60" i="5"/>
  <c r="F55" i="5"/>
  <c r="S59" i="5"/>
  <c r="F54" i="5"/>
  <c r="S58" i="5"/>
  <c r="F53" i="5"/>
  <c r="S57" i="5"/>
  <c r="F52" i="5"/>
  <c r="S56" i="5"/>
  <c r="F51" i="5"/>
  <c r="S55" i="5"/>
  <c r="F50" i="5"/>
  <c r="S54" i="5"/>
  <c r="F49" i="5"/>
  <c r="S53" i="5"/>
  <c r="F48" i="5"/>
  <c r="S52" i="5"/>
  <c r="F47" i="5"/>
  <c r="S51" i="5"/>
  <c r="F46" i="5"/>
  <c r="S50" i="5"/>
  <c r="F45" i="5"/>
  <c r="S49" i="5"/>
  <c r="F44" i="5"/>
  <c r="S48" i="5"/>
  <c r="F43" i="5"/>
  <c r="S47" i="5"/>
  <c r="F42" i="5"/>
  <c r="S46" i="5"/>
  <c r="F41" i="5"/>
  <c r="S45" i="5"/>
  <c r="F40" i="5"/>
  <c r="S44" i="5"/>
  <c r="F39" i="5"/>
  <c r="S43" i="5"/>
  <c r="F38" i="5"/>
  <c r="S42" i="5"/>
  <c r="F37" i="5"/>
  <c r="S41" i="5"/>
  <c r="F36" i="5"/>
  <c r="S40" i="5"/>
  <c r="F35" i="5"/>
  <c r="S39" i="5"/>
  <c r="F34" i="5"/>
  <c r="S38" i="5"/>
  <c r="F33" i="5"/>
  <c r="S37" i="5"/>
  <c r="F32" i="5"/>
  <c r="S36" i="5"/>
  <c r="F31" i="5"/>
  <c r="S35" i="5"/>
  <c r="F30" i="5"/>
  <c r="S34" i="5"/>
  <c r="F29" i="5"/>
  <c r="S33" i="5"/>
  <c r="F28" i="5"/>
  <c r="F24" i="5"/>
  <c r="S28" i="5"/>
  <c r="F25" i="5"/>
  <c r="S29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T79" i="5"/>
  <c r="T80" i="5"/>
  <c r="T81" i="5"/>
  <c r="T82" i="5"/>
  <c r="T83" i="5"/>
  <c r="T84" i="5"/>
  <c r="T85" i="5"/>
  <c r="T86" i="5"/>
  <c r="T87" i="5"/>
  <c r="S90" i="6"/>
  <c r="S89" i="6"/>
  <c r="S88" i="6"/>
  <c r="S87" i="6"/>
  <c r="S86" i="6"/>
  <c r="S85" i="6"/>
  <c r="S84" i="6"/>
  <c r="S83" i="6"/>
  <c r="S82" i="6"/>
  <c r="S81" i="6"/>
  <c r="S80" i="6"/>
  <c r="S79" i="6"/>
  <c r="S78" i="6"/>
  <c r="S77" i="6"/>
  <c r="S76" i="6"/>
  <c r="S75" i="6"/>
  <c r="S74" i="6"/>
  <c r="S73" i="6"/>
  <c r="S72" i="6"/>
  <c r="S71" i="6"/>
  <c r="S70" i="6"/>
  <c r="S69" i="6"/>
  <c r="S68" i="6"/>
  <c r="S67" i="6"/>
  <c r="S66" i="6"/>
  <c r="S65" i="6"/>
  <c r="S64" i="6"/>
  <c r="S63" i="6"/>
  <c r="S62" i="6"/>
  <c r="S61" i="6"/>
  <c r="S60" i="6"/>
  <c r="S59" i="6"/>
  <c r="S58" i="6"/>
  <c r="S57" i="6"/>
  <c r="S56" i="6"/>
  <c r="S55" i="6"/>
  <c r="S54" i="6"/>
  <c r="S53" i="6"/>
  <c r="S52" i="6"/>
  <c r="S51" i="6"/>
  <c r="S50" i="6"/>
  <c r="S49" i="6"/>
  <c r="S48" i="6"/>
  <c r="S47" i="6"/>
  <c r="S46" i="6"/>
  <c r="S45" i="6"/>
  <c r="S44" i="6"/>
  <c r="S43" i="6"/>
  <c r="S42" i="6"/>
  <c r="S41" i="6"/>
  <c r="S40" i="6"/>
  <c r="S39" i="6"/>
  <c r="S38" i="6"/>
  <c r="S37" i="6"/>
  <c r="S36" i="6"/>
  <c r="S35" i="6"/>
  <c r="S34" i="6"/>
  <c r="S33" i="6"/>
  <c r="S28" i="6"/>
  <c r="S29" i="6"/>
  <c r="T28" i="6"/>
  <c r="T29" i="6"/>
  <c r="T30" i="6"/>
  <c r="T31" i="6"/>
  <c r="T32" i="6"/>
  <c r="T33" i="6"/>
  <c r="T34" i="6"/>
  <c r="T35" i="6"/>
  <c r="T36" i="6"/>
  <c r="T37" i="6"/>
  <c r="T38" i="6"/>
  <c r="T39" i="6"/>
  <c r="T40" i="6"/>
  <c r="T41" i="6"/>
  <c r="T42" i="6"/>
  <c r="T43" i="6"/>
  <c r="T44" i="6"/>
  <c r="T45" i="6"/>
  <c r="T46" i="6"/>
  <c r="T47" i="6"/>
  <c r="T48" i="6"/>
  <c r="T49" i="6"/>
  <c r="T50" i="6"/>
  <c r="T51" i="6"/>
  <c r="T52" i="6"/>
  <c r="T53" i="6"/>
  <c r="T54" i="6"/>
  <c r="T55" i="6"/>
  <c r="T56" i="6"/>
  <c r="T57" i="6"/>
  <c r="T58" i="6"/>
  <c r="T59" i="6"/>
  <c r="T60" i="6"/>
  <c r="T61" i="6"/>
  <c r="T62" i="6"/>
  <c r="T63" i="6"/>
  <c r="T64" i="6"/>
  <c r="T65" i="6"/>
  <c r="T66" i="6"/>
  <c r="T67" i="6"/>
  <c r="T68" i="6"/>
  <c r="T69" i="6"/>
  <c r="T70" i="6"/>
  <c r="T71" i="6"/>
  <c r="T72" i="6"/>
  <c r="T73" i="6"/>
  <c r="T74" i="6"/>
  <c r="T75" i="6"/>
  <c r="T76" i="6"/>
  <c r="T77" i="6"/>
  <c r="T78" i="6"/>
  <c r="T79" i="6"/>
  <c r="T80" i="6"/>
  <c r="T81" i="6"/>
  <c r="T82" i="6"/>
  <c r="T83" i="6"/>
  <c r="T84" i="6"/>
  <c r="T85" i="6"/>
  <c r="T86" i="6"/>
  <c r="T87" i="6"/>
  <c r="S90" i="7"/>
  <c r="S89" i="7"/>
  <c r="S88" i="7"/>
  <c r="S87" i="7"/>
  <c r="S86" i="7"/>
  <c r="S85" i="7"/>
  <c r="S84" i="7"/>
  <c r="S83" i="7"/>
  <c r="S82" i="7"/>
  <c r="S81" i="7"/>
  <c r="S80" i="7"/>
  <c r="S79" i="7"/>
  <c r="S78" i="7"/>
  <c r="S77" i="7"/>
  <c r="S76" i="7"/>
  <c r="S75" i="7"/>
  <c r="S74" i="7"/>
  <c r="S73" i="7"/>
  <c r="S72" i="7"/>
  <c r="S71" i="7"/>
  <c r="S70" i="7"/>
  <c r="S69" i="7"/>
  <c r="S68" i="7"/>
  <c r="S67" i="7"/>
  <c r="S66" i="7"/>
  <c r="S65" i="7"/>
  <c r="S64" i="7"/>
  <c r="S63" i="7"/>
  <c r="S62" i="7"/>
  <c r="S61" i="7"/>
  <c r="S60" i="7"/>
  <c r="S59" i="7"/>
  <c r="S58" i="7"/>
  <c r="S57" i="7"/>
  <c r="S56" i="7"/>
  <c r="S55" i="7"/>
  <c r="S54" i="7"/>
  <c r="S53" i="7"/>
  <c r="S52" i="7"/>
  <c r="S51" i="7"/>
  <c r="S50" i="7"/>
  <c r="S49" i="7"/>
  <c r="S48" i="7"/>
  <c r="S47" i="7"/>
  <c r="S46" i="7"/>
  <c r="S45" i="7"/>
  <c r="S44" i="7"/>
  <c r="S43" i="7"/>
  <c r="S42" i="7"/>
  <c r="S41" i="7"/>
  <c r="S40" i="7"/>
  <c r="S39" i="7"/>
  <c r="S38" i="7"/>
  <c r="S37" i="7"/>
  <c r="S36" i="7"/>
  <c r="S35" i="7"/>
  <c r="S34" i="7"/>
  <c r="S33" i="7"/>
  <c r="S28" i="7"/>
  <c r="S29" i="7"/>
  <c r="T28" i="7"/>
  <c r="T29" i="7"/>
  <c r="T30" i="7"/>
  <c r="T31" i="7"/>
  <c r="T32" i="7"/>
  <c r="T33" i="7"/>
  <c r="T34" i="7"/>
  <c r="T35" i="7"/>
  <c r="T36" i="7"/>
  <c r="T37" i="7"/>
  <c r="T38" i="7"/>
  <c r="T39" i="7"/>
  <c r="T40" i="7"/>
  <c r="T41" i="7"/>
  <c r="T42" i="7"/>
  <c r="T43" i="7"/>
  <c r="T44" i="7"/>
  <c r="T45" i="7"/>
  <c r="T46" i="7"/>
  <c r="T47" i="7"/>
  <c r="T48" i="7"/>
  <c r="T49" i="7"/>
  <c r="T50" i="7"/>
  <c r="T51" i="7"/>
  <c r="T52" i="7"/>
  <c r="T53" i="7"/>
  <c r="T54" i="7"/>
  <c r="T55" i="7"/>
  <c r="T56" i="7"/>
  <c r="T57" i="7"/>
  <c r="T58" i="7"/>
  <c r="T59" i="7"/>
  <c r="T60" i="7"/>
  <c r="T61" i="7"/>
  <c r="T62" i="7"/>
  <c r="T63" i="7"/>
  <c r="T64" i="7"/>
  <c r="T65" i="7"/>
  <c r="T66" i="7"/>
  <c r="T67" i="7"/>
  <c r="T68" i="7"/>
  <c r="T69" i="7"/>
  <c r="T70" i="7"/>
  <c r="T71" i="7"/>
  <c r="T72" i="7"/>
  <c r="T73" i="7"/>
  <c r="T74" i="7"/>
  <c r="T75" i="7"/>
  <c r="T76" i="7"/>
  <c r="T77" i="7"/>
  <c r="T78" i="7"/>
  <c r="T79" i="7"/>
  <c r="T80" i="7"/>
  <c r="T81" i="7"/>
  <c r="T82" i="7"/>
  <c r="T83" i="7"/>
  <c r="T84" i="7"/>
  <c r="T85" i="7"/>
  <c r="T86" i="7"/>
  <c r="T87" i="7"/>
  <c r="S90" i="8"/>
  <c r="S89" i="8"/>
  <c r="S88" i="8"/>
  <c r="S87" i="8"/>
  <c r="S86" i="8"/>
  <c r="S85" i="8"/>
  <c r="S84" i="8"/>
  <c r="S83" i="8"/>
  <c r="S82" i="8"/>
  <c r="S81" i="8"/>
  <c r="S80" i="8"/>
  <c r="S79" i="8"/>
  <c r="S78" i="8"/>
  <c r="S77" i="8"/>
  <c r="S76" i="8"/>
  <c r="S75" i="8"/>
  <c r="S74" i="8"/>
  <c r="S73" i="8"/>
  <c r="S72" i="8"/>
  <c r="S71" i="8"/>
  <c r="S70" i="8"/>
  <c r="S69" i="8"/>
  <c r="S68" i="8"/>
  <c r="S67" i="8"/>
  <c r="S66" i="8"/>
  <c r="S65" i="8"/>
  <c r="S64" i="8"/>
  <c r="S63" i="8"/>
  <c r="S62" i="8"/>
  <c r="S61" i="8"/>
  <c r="S60" i="8"/>
  <c r="S59" i="8"/>
  <c r="S58" i="8"/>
  <c r="S57" i="8"/>
  <c r="S56" i="8"/>
  <c r="S55" i="8"/>
  <c r="S54" i="8"/>
  <c r="S53" i="8"/>
  <c r="S52" i="8"/>
  <c r="S51" i="8"/>
  <c r="S50" i="8"/>
  <c r="S49" i="8"/>
  <c r="S48" i="8"/>
  <c r="S47" i="8"/>
  <c r="S46" i="8"/>
  <c r="S45" i="8"/>
  <c r="S44" i="8"/>
  <c r="S43" i="8"/>
  <c r="S42" i="8"/>
  <c r="S41" i="8"/>
  <c r="S40" i="8"/>
  <c r="S39" i="8"/>
  <c r="S38" i="8"/>
  <c r="S37" i="8"/>
  <c r="S36" i="8"/>
  <c r="S35" i="8"/>
  <c r="S34" i="8"/>
  <c r="S33" i="8"/>
  <c r="S28" i="8"/>
  <c r="S29" i="8"/>
  <c r="T28" i="8"/>
  <c r="T29" i="8"/>
  <c r="T30" i="8"/>
  <c r="T31" i="8"/>
  <c r="T32" i="8"/>
  <c r="T33" i="8"/>
  <c r="T34" i="8"/>
  <c r="T35" i="8"/>
  <c r="T36" i="8"/>
  <c r="T37" i="8"/>
  <c r="T38" i="8"/>
  <c r="T39" i="8"/>
  <c r="T40" i="8"/>
  <c r="T41" i="8"/>
  <c r="T42" i="8"/>
  <c r="T43" i="8"/>
  <c r="T44" i="8"/>
  <c r="T45" i="8"/>
  <c r="T46" i="8"/>
  <c r="T47" i="8"/>
  <c r="T48" i="8"/>
  <c r="T49" i="8"/>
  <c r="T50" i="8"/>
  <c r="T51" i="8"/>
  <c r="T52" i="8"/>
  <c r="T53" i="8"/>
  <c r="T54" i="8"/>
  <c r="T55" i="8"/>
  <c r="T56" i="8"/>
  <c r="T57" i="8"/>
  <c r="T58" i="8"/>
  <c r="T59" i="8"/>
  <c r="T60" i="8"/>
  <c r="T61" i="8"/>
  <c r="T62" i="8"/>
  <c r="T63" i="8"/>
  <c r="T64" i="8"/>
  <c r="T65" i="8"/>
  <c r="T66" i="8"/>
  <c r="T67" i="8"/>
  <c r="T68" i="8"/>
  <c r="T69" i="8"/>
  <c r="T70" i="8"/>
  <c r="T71" i="8"/>
  <c r="T72" i="8"/>
  <c r="T73" i="8"/>
  <c r="T74" i="8"/>
  <c r="T75" i="8"/>
  <c r="T76" i="8"/>
  <c r="T77" i="8"/>
  <c r="T78" i="8"/>
  <c r="T79" i="8"/>
  <c r="T80" i="8"/>
  <c r="T81" i="8"/>
  <c r="T82" i="8"/>
  <c r="T83" i="8"/>
  <c r="T84" i="8"/>
  <c r="T85" i="8"/>
  <c r="T86" i="8"/>
  <c r="T87" i="8"/>
  <c r="S90" i="9"/>
  <c r="S89" i="9"/>
  <c r="S88" i="9"/>
  <c r="S87" i="9"/>
  <c r="S86" i="9"/>
  <c r="S85" i="9"/>
  <c r="S84" i="9"/>
  <c r="S83" i="9"/>
  <c r="S82" i="9"/>
  <c r="S81" i="9"/>
  <c r="S80" i="9"/>
  <c r="S79" i="9"/>
  <c r="S78" i="9"/>
  <c r="S77" i="9"/>
  <c r="S76" i="9"/>
  <c r="S75" i="9"/>
  <c r="S74" i="9"/>
  <c r="S73" i="9"/>
  <c r="S72" i="9"/>
  <c r="S71" i="9"/>
  <c r="S70" i="9"/>
  <c r="S69" i="9"/>
  <c r="S68" i="9"/>
  <c r="S67" i="9"/>
  <c r="S66" i="9"/>
  <c r="S65" i="9"/>
  <c r="S64" i="9"/>
  <c r="S63" i="9"/>
  <c r="S62" i="9"/>
  <c r="S61" i="9"/>
  <c r="S60" i="9"/>
  <c r="S59" i="9"/>
  <c r="S58" i="9"/>
  <c r="S57" i="9"/>
  <c r="S56" i="9"/>
  <c r="S55" i="9"/>
  <c r="S54" i="9"/>
  <c r="S53" i="9"/>
  <c r="S52" i="9"/>
  <c r="S51" i="9"/>
  <c r="S50" i="9"/>
  <c r="S49" i="9"/>
  <c r="S48" i="9"/>
  <c r="S47" i="9"/>
  <c r="S46" i="9"/>
  <c r="S45" i="9"/>
  <c r="S44" i="9"/>
  <c r="S43" i="9"/>
  <c r="S42" i="9"/>
  <c r="S41" i="9"/>
  <c r="S40" i="9"/>
  <c r="S39" i="9"/>
  <c r="S38" i="9"/>
  <c r="S37" i="9"/>
  <c r="S36" i="9"/>
  <c r="S35" i="9"/>
  <c r="S34" i="9"/>
  <c r="S33" i="9"/>
  <c r="S28" i="9"/>
  <c r="S29" i="9"/>
  <c r="T28" i="9"/>
  <c r="T29" i="9"/>
  <c r="T30" i="9"/>
  <c r="T31" i="9"/>
  <c r="T32" i="9"/>
  <c r="T33" i="9"/>
  <c r="T34" i="9"/>
  <c r="T35" i="9"/>
  <c r="T36" i="9"/>
  <c r="T37" i="9"/>
  <c r="T38" i="9"/>
  <c r="T39" i="9"/>
  <c r="T40" i="9"/>
  <c r="T41" i="9"/>
  <c r="T42" i="9"/>
  <c r="T43" i="9"/>
  <c r="T44" i="9"/>
  <c r="T45" i="9"/>
  <c r="T46" i="9"/>
  <c r="T47" i="9"/>
  <c r="T48" i="9"/>
  <c r="T49" i="9"/>
  <c r="T50" i="9"/>
  <c r="T51" i="9"/>
  <c r="T52" i="9"/>
  <c r="T53" i="9"/>
  <c r="T54" i="9"/>
  <c r="T55" i="9"/>
  <c r="T56" i="9"/>
  <c r="T57" i="9"/>
  <c r="T58" i="9"/>
  <c r="T59" i="9"/>
  <c r="T60" i="9"/>
  <c r="T61" i="9"/>
  <c r="T62" i="9"/>
  <c r="T63" i="9"/>
  <c r="T64" i="9"/>
  <c r="T65" i="9"/>
  <c r="T66" i="9"/>
  <c r="T67" i="9"/>
  <c r="T68" i="9"/>
  <c r="T69" i="9"/>
  <c r="T70" i="9"/>
  <c r="T71" i="9"/>
  <c r="T72" i="9"/>
  <c r="T73" i="9"/>
  <c r="T74" i="9"/>
  <c r="T75" i="9"/>
  <c r="T76" i="9"/>
  <c r="T77" i="9"/>
  <c r="T78" i="9"/>
  <c r="T79" i="9"/>
  <c r="T80" i="9"/>
  <c r="T81" i="9"/>
  <c r="T82" i="9"/>
  <c r="T83" i="9"/>
  <c r="T84" i="9"/>
  <c r="T85" i="9"/>
  <c r="T86" i="9"/>
  <c r="T87" i="9"/>
  <c r="S90" i="10"/>
  <c r="S89" i="10"/>
  <c r="S88" i="10"/>
  <c r="S87" i="10"/>
  <c r="S86" i="10"/>
  <c r="S85" i="10"/>
  <c r="S84" i="10"/>
  <c r="S83" i="10"/>
  <c r="S82" i="10"/>
  <c r="S81" i="10"/>
  <c r="S80" i="10"/>
  <c r="S79" i="10"/>
  <c r="S78" i="10"/>
  <c r="S77" i="10"/>
  <c r="S76" i="10"/>
  <c r="S75" i="10"/>
  <c r="S74" i="10"/>
  <c r="S73" i="10"/>
  <c r="S72" i="10"/>
  <c r="S71" i="10"/>
  <c r="S70" i="10"/>
  <c r="S69" i="10"/>
  <c r="S68" i="10"/>
  <c r="S67" i="10"/>
  <c r="S66" i="10"/>
  <c r="S65" i="10"/>
  <c r="S64" i="10"/>
  <c r="S63" i="10"/>
  <c r="S62" i="10"/>
  <c r="S61" i="10"/>
  <c r="S60" i="10"/>
  <c r="S59" i="10"/>
  <c r="S58" i="10"/>
  <c r="S57" i="10"/>
  <c r="S56" i="10"/>
  <c r="S55" i="10"/>
  <c r="S54" i="10"/>
  <c r="S53" i="10"/>
  <c r="S52" i="10"/>
  <c r="S51" i="10"/>
  <c r="S50" i="10"/>
  <c r="S49" i="10"/>
  <c r="S48" i="10"/>
  <c r="S47" i="10"/>
  <c r="S46" i="10"/>
  <c r="S45" i="10"/>
  <c r="S44" i="10"/>
  <c r="S43" i="10"/>
  <c r="S42" i="10"/>
  <c r="S41" i="10"/>
  <c r="S40" i="10"/>
  <c r="S39" i="10"/>
  <c r="S38" i="10"/>
  <c r="S37" i="10"/>
  <c r="S36" i="10"/>
  <c r="S35" i="10"/>
  <c r="S34" i="10"/>
  <c r="S33" i="10"/>
  <c r="S28" i="10"/>
  <c r="S29" i="10"/>
  <c r="T28" i="10"/>
  <c r="T29" i="10"/>
  <c r="T30" i="10"/>
  <c r="T31" i="10"/>
  <c r="T32" i="10"/>
  <c r="T33" i="10"/>
  <c r="T34" i="10"/>
  <c r="T35" i="10"/>
  <c r="T36" i="10"/>
  <c r="T37" i="10"/>
  <c r="T38" i="10"/>
  <c r="T39" i="10"/>
  <c r="T40" i="10"/>
  <c r="T41" i="10"/>
  <c r="T42" i="10"/>
  <c r="T43" i="10"/>
  <c r="T44" i="10"/>
  <c r="T45" i="10"/>
  <c r="T46" i="10"/>
  <c r="T47" i="10"/>
  <c r="T48" i="10"/>
  <c r="T49" i="10"/>
  <c r="T50" i="10"/>
  <c r="T51" i="10"/>
  <c r="T52" i="10"/>
  <c r="T53" i="10"/>
  <c r="T54" i="10"/>
  <c r="T55" i="10"/>
  <c r="T56" i="10"/>
  <c r="T57" i="10"/>
  <c r="T58" i="10"/>
  <c r="T59" i="10"/>
  <c r="T60" i="10"/>
  <c r="T61" i="10"/>
  <c r="T62" i="10"/>
  <c r="T63" i="10"/>
  <c r="T64" i="10"/>
  <c r="T65" i="10"/>
  <c r="T66" i="10"/>
  <c r="T67" i="10"/>
  <c r="T68" i="10"/>
  <c r="T69" i="10"/>
  <c r="T70" i="10"/>
  <c r="T71" i="10"/>
  <c r="T72" i="10"/>
  <c r="T73" i="10"/>
  <c r="T74" i="10"/>
  <c r="T75" i="10"/>
  <c r="T76" i="10"/>
  <c r="T77" i="10"/>
  <c r="T78" i="10"/>
  <c r="T79" i="10"/>
  <c r="T80" i="10"/>
  <c r="T81" i="10"/>
  <c r="T82" i="10"/>
  <c r="T83" i="10"/>
  <c r="T84" i="10"/>
  <c r="T85" i="10"/>
  <c r="T86" i="10"/>
  <c r="T87" i="10"/>
  <c r="S90" i="11"/>
  <c r="S89" i="11"/>
  <c r="S88" i="11"/>
  <c r="S87" i="11"/>
  <c r="S86" i="11"/>
  <c r="S85" i="11"/>
  <c r="S84" i="11"/>
  <c r="S83" i="11"/>
  <c r="S82" i="11"/>
  <c r="S81" i="11"/>
  <c r="S80" i="11"/>
  <c r="S79" i="11"/>
  <c r="S78" i="11"/>
  <c r="S77" i="11"/>
  <c r="S76" i="11"/>
  <c r="S75" i="11"/>
  <c r="S74" i="11"/>
  <c r="S73" i="11"/>
  <c r="S72" i="11"/>
  <c r="S71" i="11"/>
  <c r="S70" i="11"/>
  <c r="S69" i="11"/>
  <c r="S68" i="11"/>
  <c r="S67" i="11"/>
  <c r="S66" i="11"/>
  <c r="S65" i="11"/>
  <c r="S64" i="11"/>
  <c r="S63" i="11"/>
  <c r="S62" i="11"/>
  <c r="S61" i="11"/>
  <c r="S60" i="11"/>
  <c r="S59" i="11"/>
  <c r="S58" i="11"/>
  <c r="S57" i="11"/>
  <c r="S56" i="11"/>
  <c r="S55" i="11"/>
  <c r="S54" i="11"/>
  <c r="S53" i="11"/>
  <c r="S52" i="11"/>
  <c r="S51" i="11"/>
  <c r="S50" i="11"/>
  <c r="S49" i="11"/>
  <c r="S48" i="11"/>
  <c r="S47" i="11"/>
  <c r="S46" i="11"/>
  <c r="S45" i="11"/>
  <c r="S44" i="11"/>
  <c r="S43" i="11"/>
  <c r="S42" i="11"/>
  <c r="S41" i="11"/>
  <c r="S40" i="11"/>
  <c r="S39" i="11"/>
  <c r="S38" i="11"/>
  <c r="S37" i="11"/>
  <c r="S36" i="11"/>
  <c r="S35" i="11"/>
  <c r="S34" i="11"/>
  <c r="S33" i="11"/>
  <c r="S28" i="11"/>
  <c r="S29" i="11"/>
  <c r="T28" i="11"/>
  <c r="T29" i="11"/>
  <c r="T30" i="11"/>
  <c r="T31" i="11"/>
  <c r="T32" i="11"/>
  <c r="T33" i="11"/>
  <c r="T34" i="11"/>
  <c r="T35" i="11"/>
  <c r="T36" i="11"/>
  <c r="T37" i="11"/>
  <c r="T38" i="11"/>
  <c r="T39" i="11"/>
  <c r="T40" i="11"/>
  <c r="T41" i="11"/>
  <c r="T42" i="11"/>
  <c r="T43" i="11"/>
  <c r="T44" i="11"/>
  <c r="T45" i="11"/>
  <c r="T46" i="11"/>
  <c r="T47" i="11"/>
  <c r="T48" i="11"/>
  <c r="T49" i="11"/>
  <c r="T50" i="11"/>
  <c r="T51" i="11"/>
  <c r="T52" i="11"/>
  <c r="T53" i="11"/>
  <c r="T54" i="11"/>
  <c r="T55" i="11"/>
  <c r="T56" i="11"/>
  <c r="T57" i="11"/>
  <c r="T58" i="11"/>
  <c r="T59" i="11"/>
  <c r="T60" i="11"/>
  <c r="T61" i="11"/>
  <c r="T62" i="11"/>
  <c r="T63" i="11"/>
  <c r="T64" i="11"/>
  <c r="T65" i="11"/>
  <c r="T66" i="11"/>
  <c r="T67" i="11"/>
  <c r="T68" i="11"/>
  <c r="T69" i="11"/>
  <c r="T70" i="11"/>
  <c r="T71" i="11"/>
  <c r="T72" i="11"/>
  <c r="T73" i="11"/>
  <c r="T74" i="11"/>
  <c r="T75" i="11"/>
  <c r="T76" i="11"/>
  <c r="T77" i="11"/>
  <c r="T78" i="11"/>
  <c r="T79" i="11"/>
  <c r="T80" i="11"/>
  <c r="T81" i="11"/>
  <c r="T82" i="11"/>
  <c r="T83" i="11"/>
  <c r="T84" i="11"/>
  <c r="T85" i="11"/>
  <c r="T86" i="11"/>
  <c r="T87" i="11"/>
  <c r="T87" i="1"/>
  <c r="M90" i="2"/>
  <c r="M52" i="2"/>
  <c r="M53" i="2"/>
  <c r="M54" i="2"/>
  <c r="M55" i="2"/>
  <c r="K53" i="2"/>
  <c r="Q90" i="2"/>
  <c r="L90" i="2"/>
  <c r="L52" i="2"/>
  <c r="L53" i="2"/>
  <c r="L54" i="2"/>
  <c r="L55" i="2"/>
  <c r="J53" i="2"/>
  <c r="P90" i="2"/>
  <c r="M90" i="4"/>
  <c r="M52" i="4"/>
  <c r="M53" i="4"/>
  <c r="M54" i="4"/>
  <c r="M55" i="4"/>
  <c r="K53" i="4"/>
  <c r="Q90" i="4"/>
  <c r="L90" i="4"/>
  <c r="L52" i="4"/>
  <c r="L53" i="4"/>
  <c r="L54" i="4"/>
  <c r="L55" i="4"/>
  <c r="J53" i="4"/>
  <c r="P90" i="4"/>
  <c r="M90" i="3"/>
  <c r="M52" i="3"/>
  <c r="M53" i="3"/>
  <c r="M54" i="3"/>
  <c r="M55" i="3"/>
  <c r="K53" i="3"/>
  <c r="Q90" i="3"/>
  <c r="L90" i="3"/>
  <c r="L52" i="3"/>
  <c r="L53" i="3"/>
  <c r="L54" i="3"/>
  <c r="L55" i="3"/>
  <c r="J53" i="3"/>
  <c r="P90" i="3"/>
  <c r="D52" i="5"/>
  <c r="M52" i="5"/>
  <c r="D53" i="5"/>
  <c r="M53" i="5"/>
  <c r="D54" i="5"/>
  <c r="M54" i="5"/>
  <c r="D55" i="5"/>
  <c r="M55" i="5"/>
  <c r="K53" i="5"/>
  <c r="M90" i="5"/>
  <c r="Q90" i="5"/>
  <c r="E52" i="5"/>
  <c r="L52" i="5"/>
  <c r="E53" i="5"/>
  <c r="L53" i="5"/>
  <c r="E54" i="5"/>
  <c r="L54" i="5"/>
  <c r="E55" i="5"/>
  <c r="L55" i="5"/>
  <c r="J53" i="5"/>
  <c r="L90" i="5"/>
  <c r="P90" i="5"/>
  <c r="M90" i="6"/>
  <c r="M52" i="6"/>
  <c r="M53" i="6"/>
  <c r="M54" i="6"/>
  <c r="M55" i="6"/>
  <c r="K53" i="6"/>
  <c r="Q90" i="6"/>
  <c r="L90" i="6"/>
  <c r="L52" i="6"/>
  <c r="L53" i="6"/>
  <c r="L54" i="6"/>
  <c r="L55" i="6"/>
  <c r="J53" i="6"/>
  <c r="P90" i="6"/>
  <c r="M90" i="7"/>
  <c r="M52" i="7"/>
  <c r="M53" i="7"/>
  <c r="M54" i="7"/>
  <c r="M55" i="7"/>
  <c r="K53" i="7"/>
  <c r="Q90" i="7"/>
  <c r="L90" i="7"/>
  <c r="L52" i="7"/>
  <c r="L53" i="7"/>
  <c r="L54" i="7"/>
  <c r="L55" i="7"/>
  <c r="J53" i="7"/>
  <c r="P90" i="7"/>
  <c r="M90" i="8"/>
  <c r="M52" i="8"/>
  <c r="M53" i="8"/>
  <c r="M54" i="8"/>
  <c r="M55" i="8"/>
  <c r="K53" i="8"/>
  <c r="Q90" i="8"/>
  <c r="L90" i="8"/>
  <c r="L52" i="8"/>
  <c r="L53" i="8"/>
  <c r="L54" i="8"/>
  <c r="L55" i="8"/>
  <c r="J53" i="8"/>
  <c r="P90" i="8"/>
  <c r="M90" i="9"/>
  <c r="M52" i="9"/>
  <c r="M53" i="9"/>
  <c r="M54" i="9"/>
  <c r="M55" i="9"/>
  <c r="K53" i="9"/>
  <c r="Q90" i="9"/>
  <c r="L90" i="9"/>
  <c r="L52" i="9"/>
  <c r="L53" i="9"/>
  <c r="L54" i="9"/>
  <c r="L55" i="9"/>
  <c r="J53" i="9"/>
  <c r="P90" i="9"/>
  <c r="M90" i="10"/>
  <c r="M52" i="10"/>
  <c r="M53" i="10"/>
  <c r="M54" i="10"/>
  <c r="M55" i="10"/>
  <c r="K53" i="10"/>
  <c r="Q90" i="10"/>
  <c r="L90" i="10"/>
  <c r="L52" i="10"/>
  <c r="L53" i="10"/>
  <c r="L54" i="10"/>
  <c r="L55" i="10"/>
  <c r="J53" i="10"/>
  <c r="P90" i="10"/>
  <c r="M90" i="11"/>
  <c r="M52" i="11"/>
  <c r="M53" i="11"/>
  <c r="M54" i="11"/>
  <c r="M55" i="11"/>
  <c r="K53" i="11"/>
  <c r="Q90" i="11"/>
  <c r="L90" i="11"/>
  <c r="L52" i="11"/>
  <c r="L53" i="11"/>
  <c r="L54" i="11"/>
  <c r="L55" i="11"/>
  <c r="J53" i="11"/>
  <c r="P90" i="11"/>
  <c r="S90" i="1"/>
  <c r="Q90" i="1"/>
  <c r="P90" i="1"/>
  <c r="M87" i="2"/>
  <c r="M88" i="2"/>
  <c r="M89" i="2"/>
  <c r="K88" i="2"/>
  <c r="O88" i="2"/>
  <c r="L87" i="2"/>
  <c r="L88" i="2"/>
  <c r="L89" i="2"/>
  <c r="J88" i="2"/>
  <c r="N88" i="2"/>
  <c r="M87" i="4"/>
  <c r="M88" i="4"/>
  <c r="M89" i="4"/>
  <c r="K88" i="4"/>
  <c r="O88" i="4"/>
  <c r="L87" i="4"/>
  <c r="L88" i="4"/>
  <c r="L89" i="4"/>
  <c r="J88" i="4"/>
  <c r="N88" i="4"/>
  <c r="M87" i="3"/>
  <c r="M88" i="3"/>
  <c r="M89" i="3"/>
  <c r="K88" i="3"/>
  <c r="O88" i="3"/>
  <c r="L87" i="3"/>
  <c r="L88" i="3"/>
  <c r="L89" i="3"/>
  <c r="J88" i="3"/>
  <c r="N88" i="3"/>
  <c r="D87" i="5"/>
  <c r="M87" i="5"/>
  <c r="M88" i="5"/>
  <c r="M89" i="5"/>
  <c r="K88" i="5"/>
  <c r="O88" i="5"/>
  <c r="E87" i="5"/>
  <c r="L87" i="5"/>
  <c r="L88" i="5"/>
  <c r="L89" i="5"/>
  <c r="J88" i="5"/>
  <c r="N88" i="5"/>
  <c r="M87" i="6"/>
  <c r="M88" i="6"/>
  <c r="M89" i="6"/>
  <c r="K88" i="6"/>
  <c r="O88" i="6"/>
  <c r="L87" i="6"/>
  <c r="L88" i="6"/>
  <c r="L89" i="6"/>
  <c r="J88" i="6"/>
  <c r="N88" i="6"/>
  <c r="M87" i="7"/>
  <c r="M88" i="7"/>
  <c r="M89" i="7"/>
  <c r="K88" i="7"/>
  <c r="O88" i="7"/>
  <c r="L87" i="7"/>
  <c r="L88" i="7"/>
  <c r="L89" i="7"/>
  <c r="J88" i="7"/>
  <c r="N88" i="7"/>
  <c r="M87" i="8"/>
  <c r="M88" i="8"/>
  <c r="M89" i="8"/>
  <c r="K88" i="8"/>
  <c r="O88" i="8"/>
  <c r="L87" i="8"/>
  <c r="L88" i="8"/>
  <c r="L89" i="8"/>
  <c r="J88" i="8"/>
  <c r="N88" i="8"/>
  <c r="M87" i="9"/>
  <c r="M88" i="9"/>
  <c r="M89" i="9"/>
  <c r="K88" i="9"/>
  <c r="O88" i="9"/>
  <c r="L87" i="9"/>
  <c r="L88" i="9"/>
  <c r="L89" i="9"/>
  <c r="J88" i="9"/>
  <c r="N88" i="9"/>
  <c r="M87" i="10"/>
  <c r="M88" i="10"/>
  <c r="M89" i="10"/>
  <c r="K88" i="10"/>
  <c r="O88" i="10"/>
  <c r="L87" i="10"/>
  <c r="L88" i="10"/>
  <c r="L89" i="10"/>
  <c r="J88" i="10"/>
  <c r="N88" i="10"/>
  <c r="M87" i="11"/>
  <c r="M88" i="11"/>
  <c r="M89" i="11"/>
  <c r="K88" i="11"/>
  <c r="O88" i="11"/>
  <c r="L87" i="11"/>
  <c r="L88" i="11"/>
  <c r="L89" i="11"/>
  <c r="J88" i="11"/>
  <c r="N88" i="11"/>
  <c r="O88" i="1"/>
  <c r="M90" i="1"/>
  <c r="L90" i="1"/>
  <c r="K88" i="1"/>
  <c r="S19" i="6"/>
  <c r="I18" i="5"/>
  <c r="T19" i="5"/>
  <c r="S20" i="5"/>
  <c r="T20" i="5"/>
  <c r="O19" i="5"/>
  <c r="M20" i="5"/>
  <c r="M19" i="5"/>
  <c r="O20" i="5"/>
  <c r="N19" i="5"/>
  <c r="L20" i="5"/>
  <c r="L19" i="5"/>
  <c r="N20" i="5"/>
  <c r="O19" i="2"/>
  <c r="N19" i="2"/>
  <c r="O19" i="4"/>
  <c r="N19" i="4"/>
  <c r="O19" i="3"/>
  <c r="N19" i="3"/>
  <c r="I19" i="6"/>
  <c r="G19" i="6"/>
  <c r="O19" i="6"/>
  <c r="H19" i="6"/>
  <c r="N19" i="6"/>
  <c r="I19" i="7"/>
  <c r="G19" i="7"/>
  <c r="O19" i="7"/>
  <c r="H19" i="7"/>
  <c r="N19" i="7"/>
  <c r="I19" i="8"/>
  <c r="G19" i="8"/>
  <c r="O19" i="8"/>
  <c r="H19" i="8"/>
  <c r="N19" i="8"/>
  <c r="I19" i="9"/>
  <c r="G19" i="9"/>
  <c r="O19" i="9"/>
  <c r="H19" i="9"/>
  <c r="N19" i="9"/>
  <c r="I19" i="10"/>
  <c r="G19" i="10"/>
  <c r="O19" i="10"/>
  <c r="H19" i="10"/>
  <c r="N19" i="10"/>
  <c r="I19" i="11"/>
  <c r="G19" i="11"/>
  <c r="O19" i="11"/>
  <c r="H19" i="11"/>
  <c r="N19" i="11"/>
  <c r="M20" i="2"/>
  <c r="M19" i="2"/>
  <c r="O20" i="2"/>
  <c r="L20" i="2"/>
  <c r="L19" i="2"/>
  <c r="N20" i="2"/>
  <c r="O19" i="1"/>
  <c r="N19" i="1"/>
  <c r="N18" i="1"/>
  <c r="O18" i="1"/>
  <c r="M20" i="1"/>
  <c r="M19" i="1"/>
  <c r="O20" i="1"/>
  <c r="S19" i="8"/>
  <c r="S20" i="8"/>
  <c r="T20" i="8"/>
  <c r="I20" i="8"/>
  <c r="T19" i="8"/>
  <c r="T19" i="2"/>
  <c r="T19" i="4"/>
  <c r="T19" i="3"/>
  <c r="T19" i="6"/>
  <c r="T19" i="7"/>
  <c r="T19" i="9"/>
  <c r="T19" i="10"/>
  <c r="T19" i="11"/>
  <c r="T19" i="1"/>
  <c r="I17" i="5"/>
  <c r="T18" i="5"/>
  <c r="I16" i="5"/>
  <c r="T17" i="5"/>
  <c r="I15" i="5"/>
  <c r="T16" i="5"/>
  <c r="F18" i="5"/>
  <c r="S19" i="5"/>
  <c r="M18" i="5"/>
  <c r="G18" i="5"/>
  <c r="O18" i="5"/>
  <c r="E18" i="5"/>
  <c r="L18" i="5"/>
  <c r="H18" i="5"/>
  <c r="N18" i="5"/>
  <c r="S20" i="2"/>
  <c r="T20" i="2"/>
  <c r="I20" i="2"/>
  <c r="C89" i="5"/>
  <c r="M86" i="4"/>
  <c r="K87" i="4"/>
  <c r="L86" i="4"/>
  <c r="J87" i="4"/>
  <c r="Q89" i="4"/>
  <c r="P89" i="4"/>
  <c r="Q89" i="3"/>
  <c r="P89" i="3"/>
  <c r="Q89" i="5"/>
  <c r="P89" i="5"/>
  <c r="Q89" i="6"/>
  <c r="P89" i="6"/>
  <c r="Q89" i="7"/>
  <c r="P89" i="7"/>
  <c r="Q89" i="8"/>
  <c r="P89" i="8"/>
  <c r="Q89" i="9"/>
  <c r="P89" i="9"/>
  <c r="Q89" i="10"/>
  <c r="P89" i="10"/>
  <c r="Q89" i="11"/>
  <c r="P89" i="11"/>
  <c r="Q89" i="2"/>
  <c r="P89" i="2"/>
  <c r="O87" i="4"/>
  <c r="N87" i="4"/>
  <c r="M86" i="3"/>
  <c r="K87" i="3"/>
  <c r="O87" i="3"/>
  <c r="L86" i="3"/>
  <c r="J87" i="3"/>
  <c r="N87" i="3"/>
  <c r="M86" i="5"/>
  <c r="K87" i="5"/>
  <c r="O87" i="5"/>
  <c r="L86" i="5"/>
  <c r="J87" i="5"/>
  <c r="N87" i="5"/>
  <c r="M86" i="6"/>
  <c r="K87" i="6"/>
  <c r="O87" i="6"/>
  <c r="L86" i="6"/>
  <c r="J87" i="6"/>
  <c r="N87" i="6"/>
  <c r="M86" i="7"/>
  <c r="K87" i="7"/>
  <c r="O87" i="7"/>
  <c r="L86" i="7"/>
  <c r="J87" i="7"/>
  <c r="N87" i="7"/>
  <c r="M86" i="8"/>
  <c r="K87" i="8"/>
  <c r="O87" i="8"/>
  <c r="L86" i="8"/>
  <c r="J87" i="8"/>
  <c r="N87" i="8"/>
  <c r="M86" i="9"/>
  <c r="K87" i="9"/>
  <c r="O87" i="9"/>
  <c r="L86" i="9"/>
  <c r="J87" i="9"/>
  <c r="N87" i="9"/>
  <c r="M86" i="10"/>
  <c r="K87" i="10"/>
  <c r="O87" i="10"/>
  <c r="L86" i="10"/>
  <c r="J87" i="10"/>
  <c r="N87" i="10"/>
  <c r="M86" i="11"/>
  <c r="K87" i="11"/>
  <c r="O87" i="11"/>
  <c r="L86" i="11"/>
  <c r="J87" i="11"/>
  <c r="N87" i="11"/>
  <c r="M86" i="2"/>
  <c r="K87" i="2"/>
  <c r="O87" i="2"/>
  <c r="L86" i="2"/>
  <c r="J87" i="2"/>
  <c r="N87" i="2"/>
  <c r="S89" i="1"/>
  <c r="S88" i="1"/>
  <c r="S87" i="1"/>
  <c r="S86" i="1"/>
  <c r="S85" i="1"/>
  <c r="S84" i="1"/>
  <c r="S83" i="1"/>
  <c r="S82" i="1"/>
  <c r="S81" i="1"/>
  <c r="S80" i="1"/>
  <c r="S79" i="1"/>
  <c r="S78" i="1"/>
  <c r="S77" i="1"/>
  <c r="S76" i="1"/>
  <c r="S75" i="1"/>
  <c r="S74" i="1"/>
  <c r="S73" i="1"/>
  <c r="S72" i="1"/>
  <c r="S71" i="1"/>
  <c r="S70" i="1"/>
  <c r="S69" i="1"/>
  <c r="S68" i="1"/>
  <c r="S67" i="1"/>
  <c r="S66" i="1"/>
  <c r="S65" i="1"/>
  <c r="S64" i="1"/>
  <c r="S63" i="1"/>
  <c r="S62" i="1"/>
  <c r="S61" i="1"/>
  <c r="S60" i="1"/>
  <c r="S59" i="1"/>
  <c r="S58" i="1"/>
  <c r="S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28" i="1"/>
  <c r="S29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M89" i="1"/>
  <c r="M52" i="1"/>
  <c r="M53" i="1"/>
  <c r="M54" i="1"/>
  <c r="M55" i="1"/>
  <c r="K53" i="1"/>
  <c r="Q89" i="1"/>
  <c r="M88" i="1"/>
  <c r="Q88" i="1"/>
  <c r="L89" i="1"/>
  <c r="L52" i="1"/>
  <c r="L53" i="1"/>
  <c r="L54" i="1"/>
  <c r="L55" i="1"/>
  <c r="J53" i="1"/>
  <c r="P89" i="1"/>
  <c r="L88" i="1"/>
  <c r="P88" i="1"/>
  <c r="M86" i="1"/>
  <c r="M87" i="1"/>
  <c r="K87" i="1"/>
  <c r="O87" i="1"/>
  <c r="M85" i="1"/>
  <c r="K86" i="1"/>
  <c r="O86" i="1"/>
  <c r="L86" i="1"/>
  <c r="L87" i="1"/>
  <c r="J87" i="1"/>
  <c r="N87" i="1"/>
  <c r="L85" i="1"/>
  <c r="J86" i="1"/>
  <c r="N86" i="1"/>
  <c r="T18" i="1"/>
  <c r="S19" i="9"/>
  <c r="T18" i="9"/>
  <c r="S19" i="1"/>
  <c r="T20" i="1"/>
  <c r="I20" i="1"/>
  <c r="K20" i="5"/>
  <c r="K19" i="5"/>
  <c r="S20" i="11"/>
  <c r="T20" i="11"/>
  <c r="S19" i="11"/>
  <c r="I20" i="11"/>
  <c r="M19" i="6"/>
  <c r="M18" i="6"/>
  <c r="O18" i="6"/>
  <c r="M85" i="5"/>
  <c r="K86" i="5"/>
  <c r="O86" i="5"/>
  <c r="T12" i="9"/>
  <c r="M18" i="1"/>
  <c r="L19" i="1"/>
  <c r="L18" i="1"/>
  <c r="L20" i="1"/>
  <c r="N20" i="1"/>
  <c r="M18" i="2"/>
  <c r="O18" i="2"/>
  <c r="L18" i="2"/>
  <c r="N18" i="2"/>
  <c r="M20" i="4"/>
  <c r="M19" i="4"/>
  <c r="M18" i="4"/>
  <c r="O18" i="4"/>
  <c r="O20" i="4"/>
  <c r="L20" i="4"/>
  <c r="L19" i="4"/>
  <c r="L18" i="4"/>
  <c r="N18" i="4"/>
  <c r="N20" i="4"/>
  <c r="M20" i="3"/>
  <c r="M19" i="3"/>
  <c r="M18" i="3"/>
  <c r="O18" i="3"/>
  <c r="O20" i="3"/>
  <c r="L20" i="3"/>
  <c r="L19" i="3"/>
  <c r="L18" i="3"/>
  <c r="N18" i="3"/>
  <c r="N20" i="3"/>
  <c r="M20" i="6"/>
  <c r="O20" i="6"/>
  <c r="L20" i="6"/>
  <c r="L19" i="6"/>
  <c r="L18" i="6"/>
  <c r="N18" i="6"/>
  <c r="N20" i="6"/>
  <c r="M20" i="7"/>
  <c r="M19" i="7"/>
  <c r="M18" i="7"/>
  <c r="O18" i="7"/>
  <c r="O20" i="7"/>
  <c r="L20" i="7"/>
  <c r="L19" i="7"/>
  <c r="L18" i="7"/>
  <c r="N18" i="7"/>
  <c r="N20" i="7"/>
  <c r="M20" i="8"/>
  <c r="M19" i="8"/>
  <c r="M18" i="8"/>
  <c r="O18" i="8"/>
  <c r="O20" i="8"/>
  <c r="L20" i="8"/>
  <c r="L19" i="8"/>
  <c r="L18" i="8"/>
  <c r="N18" i="8"/>
  <c r="N20" i="8"/>
  <c r="M20" i="9"/>
  <c r="M19" i="9"/>
  <c r="M18" i="9"/>
  <c r="O18" i="9"/>
  <c r="O20" i="9"/>
  <c r="L20" i="9"/>
  <c r="L19" i="9"/>
  <c r="L18" i="9"/>
  <c r="N18" i="9"/>
  <c r="N20" i="9"/>
  <c r="M20" i="10"/>
  <c r="M19" i="10"/>
  <c r="M18" i="10"/>
  <c r="O18" i="10"/>
  <c r="O20" i="10"/>
  <c r="L20" i="10"/>
  <c r="L19" i="10"/>
  <c r="L18" i="10"/>
  <c r="N18" i="10"/>
  <c r="N20" i="10"/>
  <c r="M20" i="11"/>
  <c r="M19" i="11"/>
  <c r="M18" i="11"/>
  <c r="O18" i="11"/>
  <c r="O20" i="11"/>
  <c r="L20" i="11"/>
  <c r="L19" i="11"/>
  <c r="L18" i="11"/>
  <c r="N18" i="11"/>
  <c r="N20" i="11"/>
  <c r="S19" i="2"/>
  <c r="S19" i="4"/>
  <c r="S20" i="4"/>
  <c r="T20" i="4"/>
  <c r="I20" i="4"/>
  <c r="S20" i="3"/>
  <c r="T20" i="3"/>
  <c r="S19" i="3"/>
  <c r="T20" i="6"/>
  <c r="I20" i="6"/>
  <c r="S19" i="7"/>
  <c r="S20" i="7"/>
  <c r="T20" i="7"/>
  <c r="I20" i="7"/>
  <c r="S20" i="9"/>
  <c r="T20" i="9"/>
  <c r="I20" i="9"/>
  <c r="S20" i="10"/>
  <c r="T20" i="10"/>
  <c r="S19" i="10"/>
  <c r="I20" i="10"/>
  <c r="Q88" i="2"/>
  <c r="P88" i="2"/>
  <c r="Q88" i="4"/>
  <c r="P88" i="4"/>
  <c r="Q88" i="3"/>
  <c r="P88" i="3"/>
  <c r="Q88" i="5"/>
  <c r="P88" i="5"/>
  <c r="Q88" i="6"/>
  <c r="P88" i="6"/>
  <c r="Q88" i="7"/>
  <c r="P88" i="7"/>
  <c r="Q88" i="8"/>
  <c r="P88" i="8"/>
  <c r="Q88" i="9"/>
  <c r="P88" i="9"/>
  <c r="Q88" i="10"/>
  <c r="P88" i="10"/>
  <c r="Q88" i="11"/>
  <c r="P88" i="11"/>
  <c r="M85" i="2"/>
  <c r="K86" i="2"/>
  <c r="O86" i="2"/>
  <c r="L85" i="2"/>
  <c r="J86" i="2"/>
  <c r="N86" i="2"/>
  <c r="M85" i="4"/>
  <c r="K86" i="4"/>
  <c r="O86" i="4"/>
  <c r="L85" i="4"/>
  <c r="J86" i="4"/>
  <c r="N86" i="4"/>
  <c r="M85" i="3"/>
  <c r="K86" i="3"/>
  <c r="O86" i="3"/>
  <c r="L85" i="3"/>
  <c r="J86" i="3"/>
  <c r="N86" i="3"/>
  <c r="L85" i="5"/>
  <c r="J86" i="5"/>
  <c r="N86" i="5"/>
  <c r="M85" i="6"/>
  <c r="K86" i="6"/>
  <c r="O86" i="6"/>
  <c r="L85" i="6"/>
  <c r="J86" i="6"/>
  <c r="N86" i="6"/>
  <c r="M85" i="7"/>
  <c r="K86" i="7"/>
  <c r="O86" i="7"/>
  <c r="L85" i="7"/>
  <c r="J86" i="7"/>
  <c r="N86" i="7"/>
  <c r="M85" i="8"/>
  <c r="K86" i="8"/>
  <c r="O86" i="8"/>
  <c r="L85" i="8"/>
  <c r="J86" i="8"/>
  <c r="N86" i="8"/>
  <c r="M85" i="9"/>
  <c r="K86" i="9"/>
  <c r="O86" i="9"/>
  <c r="L85" i="9"/>
  <c r="J86" i="9"/>
  <c r="N86" i="9"/>
  <c r="M85" i="10"/>
  <c r="K86" i="10"/>
  <c r="O86" i="10"/>
  <c r="L85" i="10"/>
  <c r="J86" i="10"/>
  <c r="N86" i="10"/>
  <c r="M85" i="11"/>
  <c r="K86" i="11"/>
  <c r="O86" i="11"/>
  <c r="L85" i="11"/>
  <c r="J86" i="11"/>
  <c r="N86" i="11"/>
  <c r="C88" i="5"/>
  <c r="T18" i="11"/>
  <c r="T18" i="10"/>
  <c r="T18" i="8"/>
  <c r="T18" i="7"/>
  <c r="T18" i="6"/>
  <c r="H17" i="5"/>
  <c r="N17" i="5"/>
  <c r="G17" i="5"/>
  <c r="O17" i="5"/>
  <c r="T18" i="3"/>
  <c r="T18" i="4"/>
  <c r="T18" i="2"/>
  <c r="N17" i="1"/>
  <c r="N16" i="1"/>
  <c r="N15" i="1"/>
  <c r="M14" i="1"/>
  <c r="M13" i="1"/>
  <c r="M12" i="1"/>
  <c r="M11" i="1"/>
  <c r="M10" i="1"/>
  <c r="M9" i="1"/>
  <c r="L8" i="1"/>
  <c r="L7" i="1"/>
  <c r="L6" i="1"/>
  <c r="L5" i="1"/>
  <c r="L4" i="1"/>
  <c r="M84" i="11"/>
  <c r="K85" i="11"/>
  <c r="O85" i="11"/>
  <c r="L84" i="11"/>
  <c r="J85" i="11"/>
  <c r="N85" i="11"/>
  <c r="Q87" i="11"/>
  <c r="P87" i="11"/>
  <c r="M84" i="10"/>
  <c r="K85" i="10"/>
  <c r="L84" i="10"/>
  <c r="J85" i="10"/>
  <c r="K19" i="10"/>
  <c r="Q87" i="10"/>
  <c r="P87" i="10"/>
  <c r="O85" i="10"/>
  <c r="N85" i="10"/>
  <c r="L84" i="9"/>
  <c r="J85" i="9"/>
  <c r="N85" i="9"/>
  <c r="Q87" i="9"/>
  <c r="P87" i="9"/>
  <c r="M84" i="9"/>
  <c r="K85" i="9"/>
  <c r="O85" i="9"/>
  <c r="M84" i="8"/>
  <c r="K85" i="8"/>
  <c r="O85" i="8"/>
  <c r="L84" i="8"/>
  <c r="J85" i="8"/>
  <c r="N85" i="8"/>
  <c r="Q87" i="8"/>
  <c r="P87" i="8"/>
  <c r="K19" i="7"/>
  <c r="Q87" i="7"/>
  <c r="P87" i="7"/>
  <c r="M84" i="7"/>
  <c r="K85" i="7"/>
  <c r="O85" i="7"/>
  <c r="L84" i="7"/>
  <c r="J85" i="7"/>
  <c r="N85" i="7"/>
  <c r="Q87" i="6"/>
  <c r="P87" i="6"/>
  <c r="M84" i="6"/>
  <c r="K85" i="6"/>
  <c r="O85" i="6"/>
  <c r="L84" i="6"/>
  <c r="J85" i="6"/>
  <c r="N85" i="6"/>
  <c r="C19" i="5"/>
  <c r="C18" i="5"/>
  <c r="M84" i="5"/>
  <c r="K85" i="5"/>
  <c r="O85" i="5"/>
  <c r="L84" i="5"/>
  <c r="J85" i="5"/>
  <c r="N85" i="5"/>
  <c r="Q87" i="5"/>
  <c r="C87" i="5"/>
  <c r="Q87" i="3"/>
  <c r="M84" i="3"/>
  <c r="K85" i="3"/>
  <c r="L84" i="3"/>
  <c r="J85" i="3"/>
  <c r="P87" i="3"/>
  <c r="O85" i="3"/>
  <c r="N85" i="3"/>
  <c r="Q87" i="4"/>
  <c r="P87" i="4"/>
  <c r="M84" i="4"/>
  <c r="K85" i="4"/>
  <c r="O85" i="4"/>
  <c r="L84" i="4"/>
  <c r="J85" i="4"/>
  <c r="N85" i="4"/>
  <c r="S18" i="2"/>
  <c r="Q87" i="2"/>
  <c r="P87" i="2"/>
  <c r="M84" i="2"/>
  <c r="K85" i="2"/>
  <c r="O85" i="2"/>
  <c r="L84" i="2"/>
  <c r="J85" i="2"/>
  <c r="N85" i="2"/>
  <c r="T17" i="1"/>
  <c r="Q87" i="1"/>
  <c r="Q86" i="1"/>
  <c r="P87" i="1"/>
  <c r="P86" i="1"/>
  <c r="M84" i="1"/>
  <c r="K85" i="1"/>
  <c r="O85" i="1"/>
  <c r="L84" i="1"/>
  <c r="J85" i="1"/>
  <c r="N85" i="1"/>
  <c r="P87" i="5"/>
  <c r="M83" i="9"/>
  <c r="K84" i="9"/>
  <c r="E80" i="5"/>
  <c r="L80" i="5"/>
  <c r="E81" i="5"/>
  <c r="E82" i="5"/>
  <c r="L82" i="5"/>
  <c r="D80" i="5"/>
  <c r="D81" i="5"/>
  <c r="M81" i="5"/>
  <c r="D82" i="5"/>
  <c r="M82" i="5"/>
  <c r="E69" i="5"/>
  <c r="L69" i="5"/>
  <c r="E50" i="5"/>
  <c r="L50" i="5"/>
  <c r="D39" i="5"/>
  <c r="M39" i="5"/>
  <c r="S32" i="5"/>
  <c r="D83" i="5"/>
  <c r="E83" i="5"/>
  <c r="L83" i="5"/>
  <c r="C86" i="5"/>
  <c r="L83" i="3"/>
  <c r="J84" i="3"/>
  <c r="P86" i="4"/>
  <c r="L83" i="2"/>
  <c r="J84" i="2"/>
  <c r="M83" i="1"/>
  <c r="M82" i="1"/>
  <c r="K83" i="1"/>
  <c r="L83" i="1"/>
  <c r="L82" i="1"/>
  <c r="J83" i="1"/>
  <c r="L51" i="4"/>
  <c r="J52" i="4"/>
  <c r="N52" i="4"/>
  <c r="P85" i="4"/>
  <c r="L56" i="4"/>
  <c r="L57" i="4"/>
  <c r="J55" i="4"/>
  <c r="M56" i="4"/>
  <c r="M57" i="4"/>
  <c r="C85" i="5"/>
  <c r="S18" i="4"/>
  <c r="M83" i="2"/>
  <c r="M82" i="2"/>
  <c r="L82" i="2"/>
  <c r="T17" i="2"/>
  <c r="T16" i="2"/>
  <c r="S16" i="2"/>
  <c r="L56" i="6"/>
  <c r="J54" i="6"/>
  <c r="M56" i="7"/>
  <c r="K54" i="7"/>
  <c r="L51" i="7"/>
  <c r="J52" i="7"/>
  <c r="M51" i="10"/>
  <c r="K52" i="10"/>
  <c r="M82" i="4"/>
  <c r="M83" i="4"/>
  <c r="K84" i="4"/>
  <c r="K83" i="4"/>
  <c r="L82" i="4"/>
  <c r="L83" i="4"/>
  <c r="J84" i="4"/>
  <c r="N84" i="4"/>
  <c r="J83" i="4"/>
  <c r="N83" i="4"/>
  <c r="M82" i="3"/>
  <c r="M83" i="3"/>
  <c r="K83" i="3"/>
  <c r="L82" i="3"/>
  <c r="M82" i="6"/>
  <c r="M83" i="6"/>
  <c r="K83" i="6"/>
  <c r="L82" i="6"/>
  <c r="L83" i="6"/>
  <c r="J83" i="6"/>
  <c r="M82" i="7"/>
  <c r="M83" i="7"/>
  <c r="L82" i="7"/>
  <c r="L83" i="7"/>
  <c r="J84" i="7"/>
  <c r="M82" i="8"/>
  <c r="M83" i="8"/>
  <c r="K84" i="8"/>
  <c r="L82" i="8"/>
  <c r="L83" i="8"/>
  <c r="J84" i="8"/>
  <c r="N84" i="8"/>
  <c r="M82" i="9"/>
  <c r="K83" i="9"/>
  <c r="L82" i="9"/>
  <c r="L83" i="9"/>
  <c r="J84" i="9"/>
  <c r="J83" i="9"/>
  <c r="M82" i="10"/>
  <c r="M83" i="10"/>
  <c r="K83" i="10"/>
  <c r="L82" i="10"/>
  <c r="L83" i="10"/>
  <c r="J83" i="10"/>
  <c r="J84" i="10"/>
  <c r="M82" i="11"/>
  <c r="M83" i="11"/>
  <c r="L82" i="11"/>
  <c r="L83" i="11"/>
  <c r="S17" i="4"/>
  <c r="S17" i="3"/>
  <c r="F17" i="5"/>
  <c r="F16" i="5"/>
  <c r="S17" i="6"/>
  <c r="S17" i="7"/>
  <c r="S17" i="8"/>
  <c r="S17" i="9"/>
  <c r="S17" i="10"/>
  <c r="S17" i="11"/>
  <c r="S17" i="2"/>
  <c r="P85" i="1"/>
  <c r="M81" i="1"/>
  <c r="K82" i="1"/>
  <c r="N83" i="1"/>
  <c r="L81" i="1"/>
  <c r="S18" i="1"/>
  <c r="O17" i="1"/>
  <c r="I13" i="5"/>
  <c r="H13" i="5"/>
  <c r="N13" i="5"/>
  <c r="L17" i="2"/>
  <c r="E17" i="5"/>
  <c r="D17" i="5"/>
  <c r="M17" i="2"/>
  <c r="L17" i="1"/>
  <c r="M17" i="1"/>
  <c r="P82" i="1"/>
  <c r="M80" i="1"/>
  <c r="K81" i="1"/>
  <c r="L80" i="1"/>
  <c r="C84" i="5"/>
  <c r="L24" i="4"/>
  <c r="M24" i="4"/>
  <c r="M25" i="4"/>
  <c r="M26" i="4"/>
  <c r="M27" i="4"/>
  <c r="K25" i="4"/>
  <c r="L25" i="4"/>
  <c r="L26" i="4"/>
  <c r="M28" i="4"/>
  <c r="M29" i="4"/>
  <c r="K27" i="4"/>
  <c r="L27" i="4"/>
  <c r="L28" i="4"/>
  <c r="M30" i="4"/>
  <c r="K28" i="4"/>
  <c r="L29" i="4"/>
  <c r="L30" i="4"/>
  <c r="M31" i="4"/>
  <c r="M32" i="4"/>
  <c r="M33" i="4"/>
  <c r="K31" i="4"/>
  <c r="L31" i="4"/>
  <c r="L32" i="4"/>
  <c r="M34" i="4"/>
  <c r="M35" i="4"/>
  <c r="K33" i="4"/>
  <c r="L33" i="4"/>
  <c r="L34" i="4"/>
  <c r="M36" i="4"/>
  <c r="M37" i="4"/>
  <c r="K35" i="4"/>
  <c r="L35" i="4"/>
  <c r="L36" i="4"/>
  <c r="M38" i="4"/>
  <c r="K36" i="4"/>
  <c r="L37" i="4"/>
  <c r="L38" i="4"/>
  <c r="M39" i="4"/>
  <c r="M40" i="4"/>
  <c r="M41" i="4"/>
  <c r="K39" i="4"/>
  <c r="L39" i="4"/>
  <c r="L40" i="4"/>
  <c r="M42" i="4"/>
  <c r="M43" i="4"/>
  <c r="K41" i="4"/>
  <c r="L41" i="4"/>
  <c r="L42" i="4"/>
  <c r="M44" i="4"/>
  <c r="M45" i="4"/>
  <c r="K43" i="4"/>
  <c r="L43" i="4"/>
  <c r="L44" i="4"/>
  <c r="M46" i="4"/>
  <c r="K44" i="4"/>
  <c r="L47" i="4"/>
  <c r="M47" i="4"/>
  <c r="L48" i="4"/>
  <c r="M48" i="4"/>
  <c r="L49" i="4"/>
  <c r="M49" i="4"/>
  <c r="M50" i="4"/>
  <c r="M51" i="4"/>
  <c r="K49" i="4"/>
  <c r="L50" i="4"/>
  <c r="K51" i="4"/>
  <c r="L58" i="4"/>
  <c r="M58" i="4"/>
  <c r="L59" i="4"/>
  <c r="M59" i="4"/>
  <c r="M60" i="4"/>
  <c r="M61" i="4"/>
  <c r="K59" i="4"/>
  <c r="L60" i="4"/>
  <c r="L61" i="4"/>
  <c r="M62" i="4"/>
  <c r="M63" i="4"/>
  <c r="M64" i="4"/>
  <c r="K62" i="4"/>
  <c r="L62" i="4"/>
  <c r="L63" i="4"/>
  <c r="M65" i="4"/>
  <c r="M66" i="4"/>
  <c r="K64" i="4"/>
  <c r="L64" i="4"/>
  <c r="L65" i="4"/>
  <c r="M67" i="4"/>
  <c r="K65" i="4"/>
  <c r="L66" i="4"/>
  <c r="L67" i="4"/>
  <c r="M68" i="4"/>
  <c r="M69" i="4"/>
  <c r="K67" i="4"/>
  <c r="L68" i="4"/>
  <c r="L69" i="4"/>
  <c r="M70" i="4"/>
  <c r="M71" i="4"/>
  <c r="M72" i="4"/>
  <c r="K70" i="4"/>
  <c r="L70" i="4"/>
  <c r="M73" i="4"/>
  <c r="M74" i="4"/>
  <c r="K72" i="4"/>
  <c r="L72" i="4"/>
  <c r="L73" i="4"/>
  <c r="M75" i="4"/>
  <c r="M76" i="4"/>
  <c r="K74" i="4"/>
  <c r="L74" i="4"/>
  <c r="L75" i="4"/>
  <c r="M77" i="4"/>
  <c r="K75" i="4"/>
  <c r="L76" i="4"/>
  <c r="M78" i="4"/>
  <c r="M79" i="4"/>
  <c r="M80" i="4"/>
  <c r="M81" i="4"/>
  <c r="K79" i="4"/>
  <c r="L77" i="4"/>
  <c r="L78" i="4"/>
  <c r="L79" i="4"/>
  <c r="L80" i="4"/>
  <c r="J78" i="4"/>
  <c r="N78" i="4"/>
  <c r="L81" i="4"/>
  <c r="J81" i="4"/>
  <c r="N81" i="4"/>
  <c r="K82" i="4"/>
  <c r="J82" i="4"/>
  <c r="N82" i="4"/>
  <c r="M81" i="2"/>
  <c r="K82" i="2"/>
  <c r="K73" i="4"/>
  <c r="J76" i="4"/>
  <c r="J72" i="4"/>
  <c r="J68" i="4"/>
  <c r="J64" i="4"/>
  <c r="J60" i="4"/>
  <c r="J56" i="4"/>
  <c r="K66" i="4"/>
  <c r="K47" i="4"/>
  <c r="K37" i="4"/>
  <c r="K29" i="4"/>
  <c r="J77" i="4"/>
  <c r="J73" i="4"/>
  <c r="J69" i="4"/>
  <c r="J65" i="4"/>
  <c r="J61" i="4"/>
  <c r="J57" i="4"/>
  <c r="J49" i="4"/>
  <c r="J41" i="4"/>
  <c r="J39" i="4"/>
  <c r="J37" i="4"/>
  <c r="J35" i="4"/>
  <c r="J33" i="4"/>
  <c r="J31" i="4"/>
  <c r="J29" i="4"/>
  <c r="J27" i="4"/>
  <c r="J25" i="4"/>
  <c r="J74" i="4"/>
  <c r="J70" i="4"/>
  <c r="J66" i="4"/>
  <c r="J62" i="4"/>
  <c r="J58" i="4"/>
  <c r="J54" i="4"/>
  <c r="K48" i="4"/>
  <c r="K38" i="4"/>
  <c r="K30" i="4"/>
  <c r="J75" i="4"/>
  <c r="J71" i="4"/>
  <c r="J67" i="4"/>
  <c r="J63" i="4"/>
  <c r="J59" i="4"/>
  <c r="J48" i="4"/>
  <c r="L45" i="4"/>
  <c r="J42" i="4"/>
  <c r="J40" i="4"/>
  <c r="J38" i="4"/>
  <c r="J36" i="4"/>
  <c r="J34" i="4"/>
  <c r="J32" i="4"/>
  <c r="J30" i="4"/>
  <c r="J28" i="4"/>
  <c r="J26" i="4"/>
  <c r="K11" i="2"/>
  <c r="K10" i="2"/>
  <c r="K9" i="2"/>
  <c r="K8" i="2"/>
  <c r="K7" i="2"/>
  <c r="K6" i="2"/>
  <c r="K5" i="2"/>
  <c r="L50" i="10"/>
  <c r="L51" i="10"/>
  <c r="J51" i="10"/>
  <c r="M50" i="10"/>
  <c r="S18" i="10"/>
  <c r="S18" i="11"/>
  <c r="S18" i="8"/>
  <c r="S18" i="7"/>
  <c r="S18" i="6"/>
  <c r="S18" i="3"/>
  <c r="M28" i="3"/>
  <c r="M30" i="3"/>
  <c r="L32" i="3"/>
  <c r="L34" i="3"/>
  <c r="L56" i="11"/>
  <c r="L57" i="11"/>
  <c r="L58" i="11"/>
  <c r="J56" i="11"/>
  <c r="M80" i="11"/>
  <c r="M81" i="11"/>
  <c r="L80" i="11"/>
  <c r="L81" i="11"/>
  <c r="J81" i="11"/>
  <c r="T17" i="11"/>
  <c r="M17" i="11"/>
  <c r="O17" i="11"/>
  <c r="L17" i="11"/>
  <c r="N17" i="11"/>
  <c r="M80" i="10"/>
  <c r="M81" i="10"/>
  <c r="L80" i="10"/>
  <c r="L79" i="10"/>
  <c r="L81" i="10"/>
  <c r="J80" i="10"/>
  <c r="T17" i="10"/>
  <c r="T16" i="10"/>
  <c r="O17" i="10"/>
  <c r="M17" i="10"/>
  <c r="L17" i="10"/>
  <c r="N17" i="10"/>
  <c r="M56" i="9"/>
  <c r="M57" i="9"/>
  <c r="L56" i="9"/>
  <c r="J54" i="9"/>
  <c r="M80" i="9"/>
  <c r="M81" i="9"/>
  <c r="K82" i="9"/>
  <c r="L80" i="9"/>
  <c r="L81" i="9"/>
  <c r="J81" i="9"/>
  <c r="J82" i="9"/>
  <c r="S18" i="9"/>
  <c r="T17" i="9"/>
  <c r="O17" i="9"/>
  <c r="M17" i="9"/>
  <c r="L17" i="9"/>
  <c r="N17" i="9"/>
  <c r="L56" i="8"/>
  <c r="J54" i="8"/>
  <c r="M80" i="8"/>
  <c r="M81" i="8"/>
  <c r="M79" i="8"/>
  <c r="K80" i="8"/>
  <c r="O80" i="8"/>
  <c r="L80" i="8"/>
  <c r="L81" i="8"/>
  <c r="J82" i="8"/>
  <c r="T17" i="8"/>
  <c r="M17" i="8"/>
  <c r="O17" i="8"/>
  <c r="L17" i="8"/>
  <c r="N17" i="8"/>
  <c r="M57" i="7"/>
  <c r="M80" i="7"/>
  <c r="M81" i="7"/>
  <c r="K82" i="7"/>
  <c r="L80" i="7"/>
  <c r="L81" i="7"/>
  <c r="T17" i="7"/>
  <c r="O17" i="7"/>
  <c r="N17" i="7"/>
  <c r="T17" i="6"/>
  <c r="M80" i="6"/>
  <c r="M81" i="6"/>
  <c r="K81" i="6"/>
  <c r="L80" i="6"/>
  <c r="L81" i="6"/>
  <c r="J82" i="6"/>
  <c r="O17" i="6"/>
  <c r="N17" i="6"/>
  <c r="H16" i="5"/>
  <c r="N16" i="5"/>
  <c r="D69" i="5"/>
  <c r="D61" i="5"/>
  <c r="D49" i="5"/>
  <c r="M49" i="5"/>
  <c r="D45" i="5"/>
  <c r="E79" i="5"/>
  <c r="D79" i="5"/>
  <c r="M79" i="5"/>
  <c r="C83" i="5"/>
  <c r="G16" i="5"/>
  <c r="O16" i="5"/>
  <c r="C8" i="5"/>
  <c r="C7" i="5"/>
  <c r="C6" i="5"/>
  <c r="C5" i="5"/>
  <c r="C4" i="5"/>
  <c r="M80" i="3"/>
  <c r="M81" i="3"/>
  <c r="L80" i="3"/>
  <c r="L81" i="3"/>
  <c r="J82" i="3"/>
  <c r="L79" i="3"/>
  <c r="T17" i="3"/>
  <c r="O17" i="3"/>
  <c r="N17" i="3"/>
  <c r="M17" i="3"/>
  <c r="L17" i="3"/>
  <c r="T17" i="4"/>
  <c r="T16" i="4"/>
  <c r="M17" i="4"/>
  <c r="O17" i="4"/>
  <c r="L17" i="4"/>
  <c r="N17" i="4"/>
  <c r="N16" i="4"/>
  <c r="N15" i="4"/>
  <c r="N14" i="4"/>
  <c r="N13" i="4"/>
  <c r="N12" i="4"/>
  <c r="N11" i="4"/>
  <c r="N10" i="4"/>
  <c r="M9" i="4"/>
  <c r="M8" i="4"/>
  <c r="M7" i="4"/>
  <c r="L6" i="4"/>
  <c r="L5" i="4"/>
  <c r="L4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M80" i="2"/>
  <c r="K81" i="2"/>
  <c r="M64" i="2"/>
  <c r="M65" i="2"/>
  <c r="M66" i="2"/>
  <c r="M67" i="2"/>
  <c r="M68" i="2"/>
  <c r="M69" i="2"/>
  <c r="K67" i="2"/>
  <c r="M79" i="2"/>
  <c r="M51" i="2"/>
  <c r="L80" i="2"/>
  <c r="L81" i="2"/>
  <c r="L79" i="2"/>
  <c r="O17" i="2"/>
  <c r="N17" i="2"/>
  <c r="O16" i="2"/>
  <c r="N16" i="2"/>
  <c r="N15" i="2"/>
  <c r="N14" i="2"/>
  <c r="N13" i="2"/>
  <c r="N12" i="2"/>
  <c r="N10" i="2"/>
  <c r="N9" i="2"/>
  <c r="N8" i="2"/>
  <c r="N7" i="2"/>
  <c r="N6" i="2"/>
  <c r="N5" i="2"/>
  <c r="N4" i="2"/>
  <c r="L7" i="2"/>
  <c r="L6" i="2"/>
  <c r="L5" i="2"/>
  <c r="L4" i="2"/>
  <c r="K4" i="2"/>
  <c r="M56" i="1"/>
  <c r="M57" i="1"/>
  <c r="L56" i="1"/>
  <c r="L57" i="1"/>
  <c r="J55" i="1"/>
  <c r="L79" i="1"/>
  <c r="M79" i="1"/>
  <c r="L78" i="1"/>
  <c r="L77" i="1"/>
  <c r="T16" i="1"/>
  <c r="T15" i="1"/>
  <c r="T14" i="1"/>
  <c r="T13" i="1"/>
  <c r="T12" i="1"/>
  <c r="T11" i="1"/>
  <c r="T10" i="1"/>
  <c r="T9" i="1"/>
  <c r="T8" i="1"/>
  <c r="T7" i="1"/>
  <c r="T6" i="1"/>
  <c r="T5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O16" i="1"/>
  <c r="M16" i="1"/>
  <c r="M15" i="1"/>
  <c r="M8" i="1"/>
  <c r="M7" i="1"/>
  <c r="M6" i="1"/>
  <c r="M5" i="1"/>
  <c r="M4" i="1"/>
  <c r="L16" i="1"/>
  <c r="L15" i="1"/>
  <c r="L14" i="1"/>
  <c r="L13" i="1"/>
  <c r="L12" i="1"/>
  <c r="L11" i="1"/>
  <c r="L10" i="1"/>
  <c r="L9" i="1"/>
  <c r="D24" i="5"/>
  <c r="D25" i="5"/>
  <c r="D26" i="5"/>
  <c r="F26" i="5"/>
  <c r="D27" i="5"/>
  <c r="F27" i="5"/>
  <c r="D28" i="5"/>
  <c r="E26" i="5"/>
  <c r="D29" i="5"/>
  <c r="D73" i="5"/>
  <c r="M73" i="5"/>
  <c r="D74" i="5"/>
  <c r="M74" i="5"/>
  <c r="D75" i="5"/>
  <c r="D76" i="5"/>
  <c r="E73" i="5"/>
  <c r="L73" i="5"/>
  <c r="E74" i="5"/>
  <c r="E75" i="5"/>
  <c r="E76" i="5"/>
  <c r="L49" i="10"/>
  <c r="J52" i="10"/>
  <c r="M49" i="10"/>
  <c r="M32" i="3"/>
  <c r="M34" i="3"/>
  <c r="M33" i="3"/>
  <c r="L30" i="3"/>
  <c r="L31" i="3"/>
  <c r="L26" i="3"/>
  <c r="L28" i="3"/>
  <c r="M26" i="3"/>
  <c r="M27" i="3"/>
  <c r="M25" i="3"/>
  <c r="M72" i="3"/>
  <c r="M74" i="3"/>
  <c r="M73" i="3"/>
  <c r="M75" i="3"/>
  <c r="K73" i="3"/>
  <c r="L72" i="3"/>
  <c r="L74" i="3"/>
  <c r="M24" i="11"/>
  <c r="L24" i="11"/>
  <c r="M24" i="2"/>
  <c r="L24" i="2"/>
  <c r="L25" i="2"/>
  <c r="L26" i="2"/>
  <c r="L27" i="2"/>
  <c r="J25" i="2"/>
  <c r="M25" i="2"/>
  <c r="M26" i="2"/>
  <c r="M27" i="2"/>
  <c r="M28" i="2"/>
  <c r="L28" i="2"/>
  <c r="L29" i="2"/>
  <c r="L30" i="2"/>
  <c r="L31" i="2"/>
  <c r="J29" i="2"/>
  <c r="L32" i="2"/>
  <c r="L33" i="2"/>
  <c r="L34" i="2"/>
  <c r="L35" i="2"/>
  <c r="J33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J46" i="2"/>
  <c r="L49" i="2"/>
  <c r="L50" i="2"/>
  <c r="L51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25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J67" i="3"/>
  <c r="L70" i="3"/>
  <c r="L71" i="3"/>
  <c r="L75" i="3"/>
  <c r="L76" i="3"/>
  <c r="L77" i="3"/>
  <c r="L78" i="3"/>
  <c r="E25" i="5"/>
  <c r="E27" i="5"/>
  <c r="E28" i="5"/>
  <c r="L28" i="5"/>
  <c r="E29" i="5"/>
  <c r="E30" i="5"/>
  <c r="L30" i="5"/>
  <c r="E31" i="5"/>
  <c r="E32" i="5"/>
  <c r="L32" i="5"/>
  <c r="L31" i="5"/>
  <c r="E33" i="5"/>
  <c r="L33" i="5"/>
  <c r="E34" i="5"/>
  <c r="L34" i="5"/>
  <c r="J32" i="5"/>
  <c r="E35" i="5"/>
  <c r="E36" i="5"/>
  <c r="L36" i="5"/>
  <c r="E37" i="5"/>
  <c r="E38" i="5"/>
  <c r="E39" i="5"/>
  <c r="E40" i="5"/>
  <c r="L40" i="5"/>
  <c r="E41" i="5"/>
  <c r="E42" i="5"/>
  <c r="E43" i="5"/>
  <c r="E44" i="5"/>
  <c r="L44" i="5"/>
  <c r="E45" i="5"/>
  <c r="E46" i="5"/>
  <c r="E47" i="5"/>
  <c r="E48" i="5"/>
  <c r="L48" i="5"/>
  <c r="E49" i="5"/>
  <c r="E51" i="5"/>
  <c r="E56" i="5"/>
  <c r="L56" i="5"/>
  <c r="E57" i="5"/>
  <c r="E58" i="5"/>
  <c r="E59" i="5"/>
  <c r="E60" i="5"/>
  <c r="L60" i="5"/>
  <c r="E61" i="5"/>
  <c r="E62" i="5"/>
  <c r="E63" i="5"/>
  <c r="L63" i="5"/>
  <c r="E64" i="5"/>
  <c r="E65" i="5"/>
  <c r="E66" i="5"/>
  <c r="E67" i="5"/>
  <c r="E68" i="5"/>
  <c r="E70" i="5"/>
  <c r="E71" i="5"/>
  <c r="L71" i="5"/>
  <c r="E72" i="5"/>
  <c r="E77" i="5"/>
  <c r="E78" i="5"/>
  <c r="L25" i="6"/>
  <c r="L24" i="6"/>
  <c r="L26" i="6"/>
  <c r="L27" i="6"/>
  <c r="J25" i="6"/>
  <c r="L28" i="6"/>
  <c r="L29" i="6"/>
  <c r="L30" i="6"/>
  <c r="L31" i="6"/>
  <c r="J29" i="6"/>
  <c r="L32" i="6"/>
  <c r="L33" i="6"/>
  <c r="L34" i="6"/>
  <c r="L35" i="6"/>
  <c r="L36" i="6"/>
  <c r="J34" i="6"/>
  <c r="L37" i="6"/>
  <c r="L38" i="6"/>
  <c r="L39" i="6"/>
  <c r="J37" i="6"/>
  <c r="L40" i="6"/>
  <c r="L41" i="6"/>
  <c r="L42" i="6"/>
  <c r="L43" i="6"/>
  <c r="L44" i="6"/>
  <c r="J42" i="6"/>
  <c r="L45" i="6"/>
  <c r="L46" i="6"/>
  <c r="L47" i="6"/>
  <c r="J45" i="6"/>
  <c r="L48" i="6"/>
  <c r="L49" i="6"/>
  <c r="L50" i="6"/>
  <c r="J48" i="6"/>
  <c r="L51" i="6"/>
  <c r="L57" i="6"/>
  <c r="L58" i="6"/>
  <c r="L59" i="6"/>
  <c r="L60" i="6"/>
  <c r="J58" i="6"/>
  <c r="L61" i="6"/>
  <c r="L62" i="6"/>
  <c r="L63" i="6"/>
  <c r="L64" i="6"/>
  <c r="J62" i="6"/>
  <c r="L65" i="6"/>
  <c r="J63" i="6"/>
  <c r="L66" i="6"/>
  <c r="L67" i="6"/>
  <c r="L68" i="6"/>
  <c r="L69" i="6"/>
  <c r="J67" i="6"/>
  <c r="L70" i="6"/>
  <c r="L71" i="6"/>
  <c r="L72" i="6"/>
  <c r="L73" i="6"/>
  <c r="L74" i="6"/>
  <c r="J72" i="6"/>
  <c r="L75" i="6"/>
  <c r="L76" i="6"/>
  <c r="L77" i="6"/>
  <c r="L78" i="6"/>
  <c r="L79" i="6"/>
  <c r="J78" i="6"/>
  <c r="L25" i="7"/>
  <c r="L26" i="7"/>
  <c r="L27" i="7"/>
  <c r="L28" i="7"/>
  <c r="L29" i="7"/>
  <c r="J27" i="7"/>
  <c r="L30" i="7"/>
  <c r="J28" i="7"/>
  <c r="L31" i="7"/>
  <c r="L32" i="7"/>
  <c r="L33" i="7"/>
  <c r="L34" i="7"/>
  <c r="J32" i="7"/>
  <c r="L35" i="7"/>
  <c r="L36" i="7"/>
  <c r="L37" i="7"/>
  <c r="L38" i="7"/>
  <c r="L39" i="7"/>
  <c r="L40" i="7"/>
  <c r="L41" i="7"/>
  <c r="L42" i="7"/>
  <c r="L43" i="7"/>
  <c r="J41" i="7"/>
  <c r="L44" i="7"/>
  <c r="L45" i="7"/>
  <c r="L46" i="7"/>
  <c r="L47" i="7"/>
  <c r="L48" i="7"/>
  <c r="L49" i="7"/>
  <c r="L50" i="7"/>
  <c r="L56" i="7"/>
  <c r="L57" i="7"/>
  <c r="J55" i="7"/>
  <c r="L58" i="7"/>
  <c r="L59" i="7"/>
  <c r="L60" i="7"/>
  <c r="J58" i="7"/>
  <c r="L61" i="7"/>
  <c r="J59" i="7"/>
  <c r="L62" i="7"/>
  <c r="L63" i="7"/>
  <c r="L64" i="7"/>
  <c r="L65" i="7"/>
  <c r="L66" i="7"/>
  <c r="J64" i="7"/>
  <c r="L67" i="7"/>
  <c r="L68" i="7"/>
  <c r="L69" i="7"/>
  <c r="L70" i="7"/>
  <c r="L71" i="7"/>
  <c r="L72" i="7"/>
  <c r="L73" i="7"/>
  <c r="L74" i="7"/>
  <c r="L75" i="7"/>
  <c r="L76" i="7"/>
  <c r="L77" i="7"/>
  <c r="J75" i="7"/>
  <c r="L78" i="7"/>
  <c r="L79" i="7"/>
  <c r="L25" i="8"/>
  <c r="L26" i="8"/>
  <c r="L27" i="8"/>
  <c r="L28" i="8"/>
  <c r="L29" i="8"/>
  <c r="L30" i="8"/>
  <c r="L31" i="8"/>
  <c r="L32" i="8"/>
  <c r="L33" i="8"/>
  <c r="J31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7" i="8"/>
  <c r="L58" i="8"/>
  <c r="L59" i="8"/>
  <c r="L60" i="8"/>
  <c r="L61" i="8"/>
  <c r="J59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25" i="9"/>
  <c r="L26" i="9"/>
  <c r="L27" i="9"/>
  <c r="L28" i="9"/>
  <c r="L29" i="9"/>
  <c r="L30" i="9"/>
  <c r="J28" i="9"/>
  <c r="L31" i="9"/>
  <c r="L32" i="9"/>
  <c r="L33" i="9"/>
  <c r="J31" i="9"/>
  <c r="L34" i="9"/>
  <c r="L35" i="9"/>
  <c r="J33" i="9"/>
  <c r="L36" i="9"/>
  <c r="L37" i="9"/>
  <c r="L38" i="9"/>
  <c r="L39" i="9"/>
  <c r="J37" i="9"/>
  <c r="L40" i="9"/>
  <c r="L41" i="9"/>
  <c r="L42" i="9"/>
  <c r="L43" i="9"/>
  <c r="J41" i="9"/>
  <c r="L44" i="9"/>
  <c r="L45" i="9"/>
  <c r="L46" i="9"/>
  <c r="L47" i="9"/>
  <c r="L48" i="9"/>
  <c r="J46" i="9"/>
  <c r="L49" i="9"/>
  <c r="L50" i="9"/>
  <c r="L51" i="9"/>
  <c r="J50" i="9"/>
  <c r="L57" i="9"/>
  <c r="L58" i="9"/>
  <c r="L59" i="9"/>
  <c r="L60" i="9"/>
  <c r="L61" i="9"/>
  <c r="J59" i="9"/>
  <c r="L62" i="9"/>
  <c r="L63" i="9"/>
  <c r="L64" i="9"/>
  <c r="L65" i="9"/>
  <c r="L66" i="9"/>
  <c r="L67" i="9"/>
  <c r="L68" i="9"/>
  <c r="L69" i="9"/>
  <c r="J67" i="9"/>
  <c r="L70" i="9"/>
  <c r="L71" i="9"/>
  <c r="L72" i="9"/>
  <c r="J70" i="9"/>
  <c r="L73" i="9"/>
  <c r="J71" i="9"/>
  <c r="L74" i="9"/>
  <c r="L75" i="9"/>
  <c r="L76" i="9"/>
  <c r="L77" i="9"/>
  <c r="J75" i="9"/>
  <c r="L78" i="9"/>
  <c r="L79" i="9"/>
  <c r="J80" i="9"/>
  <c r="L25" i="11"/>
  <c r="L26" i="11"/>
  <c r="L27" i="11"/>
  <c r="L28" i="11"/>
  <c r="L29" i="11"/>
  <c r="L30" i="11"/>
  <c r="J28" i="11"/>
  <c r="L31" i="11"/>
  <c r="L32" i="11"/>
  <c r="L33" i="11"/>
  <c r="L34" i="11"/>
  <c r="L35" i="11"/>
  <c r="L36" i="11"/>
  <c r="L37" i="11"/>
  <c r="L38" i="11"/>
  <c r="J36" i="11"/>
  <c r="L39" i="11"/>
  <c r="L40" i="11"/>
  <c r="L41" i="11"/>
  <c r="J39" i="11"/>
  <c r="L42" i="11"/>
  <c r="L43" i="11"/>
  <c r="L44" i="11"/>
  <c r="L45" i="11"/>
  <c r="L46" i="11"/>
  <c r="J44" i="11"/>
  <c r="L47" i="11"/>
  <c r="L48" i="11"/>
  <c r="L49" i="11"/>
  <c r="L50" i="11"/>
  <c r="L51" i="11"/>
  <c r="L59" i="11"/>
  <c r="L60" i="11"/>
  <c r="L61" i="11"/>
  <c r="L62" i="11"/>
  <c r="L63" i="11"/>
  <c r="L64" i="11"/>
  <c r="L65" i="11"/>
  <c r="L66" i="11"/>
  <c r="L67" i="11"/>
  <c r="L68" i="11"/>
  <c r="L69" i="11"/>
  <c r="L70" i="11"/>
  <c r="L71" i="11"/>
  <c r="L72" i="11"/>
  <c r="L73" i="11"/>
  <c r="L74" i="11"/>
  <c r="L75" i="11"/>
  <c r="L76" i="11"/>
  <c r="L77" i="11"/>
  <c r="L78" i="11"/>
  <c r="L79" i="11"/>
  <c r="L25" i="1"/>
  <c r="L26" i="1"/>
  <c r="L27" i="1"/>
  <c r="L28" i="1"/>
  <c r="L29" i="1"/>
  <c r="L30" i="1"/>
  <c r="J28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J48" i="1"/>
  <c r="L51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J76" i="1"/>
  <c r="L24" i="3"/>
  <c r="E24" i="5"/>
  <c r="L24" i="7"/>
  <c r="L24" i="8"/>
  <c r="L24" i="9"/>
  <c r="J25" i="9"/>
  <c r="L24" i="1"/>
  <c r="M24" i="1"/>
  <c r="J63" i="2"/>
  <c r="J56" i="2"/>
  <c r="J37" i="2"/>
  <c r="J35" i="2"/>
  <c r="J55" i="3"/>
  <c r="J73" i="6"/>
  <c r="J68" i="6"/>
  <c r="J64" i="6"/>
  <c r="J59" i="6"/>
  <c r="J55" i="6"/>
  <c r="J51" i="6"/>
  <c r="J47" i="6"/>
  <c r="J39" i="6"/>
  <c r="J31" i="6"/>
  <c r="J34" i="7"/>
  <c r="J76" i="8"/>
  <c r="J51" i="8"/>
  <c r="J47" i="8"/>
  <c r="J46" i="8"/>
  <c r="J43" i="8"/>
  <c r="J39" i="8"/>
  <c r="J38" i="8"/>
  <c r="J35" i="8"/>
  <c r="J30" i="8"/>
  <c r="J27" i="8"/>
  <c r="J78" i="9"/>
  <c r="J65" i="1"/>
  <c r="N65" i="1"/>
  <c r="J54" i="1"/>
  <c r="M25" i="1"/>
  <c r="M26" i="1"/>
  <c r="M27" i="1"/>
  <c r="L78" i="10"/>
  <c r="L77" i="10"/>
  <c r="L76" i="10"/>
  <c r="L74" i="10"/>
  <c r="L75" i="10"/>
  <c r="J75" i="10"/>
  <c r="L73" i="10"/>
  <c r="L72" i="10"/>
  <c r="L71" i="10"/>
  <c r="J72" i="10"/>
  <c r="L70" i="10"/>
  <c r="L69" i="10"/>
  <c r="L68" i="10"/>
  <c r="L65" i="10"/>
  <c r="L66" i="10"/>
  <c r="L67" i="10"/>
  <c r="J66" i="10"/>
  <c r="L64" i="10"/>
  <c r="L63" i="10"/>
  <c r="L62" i="10"/>
  <c r="L61" i="10"/>
  <c r="L60" i="10"/>
  <c r="J61" i="10"/>
  <c r="L59" i="10"/>
  <c r="L58" i="10"/>
  <c r="L57" i="10"/>
  <c r="J58" i="10"/>
  <c r="L56" i="10"/>
  <c r="L26" i="10"/>
  <c r="L25" i="10"/>
  <c r="L27" i="10"/>
  <c r="L28" i="10"/>
  <c r="L48" i="10"/>
  <c r="J49" i="10"/>
  <c r="L47" i="10"/>
  <c r="L46" i="10"/>
  <c r="L45" i="10"/>
  <c r="J46" i="10"/>
  <c r="L44" i="10"/>
  <c r="L43" i="10"/>
  <c r="L42" i="10"/>
  <c r="L41" i="10"/>
  <c r="J42" i="10"/>
  <c r="L40" i="10"/>
  <c r="L39" i="10"/>
  <c r="J40" i="10"/>
  <c r="L38" i="10"/>
  <c r="L37" i="10"/>
  <c r="J38" i="10"/>
  <c r="L36" i="10"/>
  <c r="J37" i="10"/>
  <c r="L35" i="10"/>
  <c r="L34" i="10"/>
  <c r="L33" i="10"/>
  <c r="L32" i="10"/>
  <c r="L29" i="10"/>
  <c r="L30" i="10"/>
  <c r="L31" i="10"/>
  <c r="J30" i="10"/>
  <c r="L24" i="10"/>
  <c r="M32" i="1"/>
  <c r="M33" i="1"/>
  <c r="M34" i="1"/>
  <c r="M35" i="1"/>
  <c r="M31" i="1"/>
  <c r="M30" i="1"/>
  <c r="M29" i="1"/>
  <c r="M28" i="1"/>
  <c r="L17" i="6"/>
  <c r="L17" i="7"/>
  <c r="N11" i="2"/>
  <c r="N9" i="4"/>
  <c r="N8" i="4"/>
  <c r="N7" i="4"/>
  <c r="N6" i="4"/>
  <c r="N5" i="4"/>
  <c r="N16" i="3"/>
  <c r="N15" i="3"/>
  <c r="N14" i="3"/>
  <c r="N13" i="3"/>
  <c r="N12" i="3"/>
  <c r="N11" i="3"/>
  <c r="N10" i="3"/>
  <c r="N9" i="3"/>
  <c r="N8" i="3"/>
  <c r="N7" i="3"/>
  <c r="N6" i="3"/>
  <c r="N5" i="3"/>
  <c r="H15" i="5"/>
  <c r="I14" i="5"/>
  <c r="H14" i="5"/>
  <c r="I12" i="5"/>
  <c r="K12" i="5"/>
  <c r="H12" i="5"/>
  <c r="I11" i="5"/>
  <c r="K11" i="5"/>
  <c r="H11" i="5"/>
  <c r="N11" i="5"/>
  <c r="I10" i="5"/>
  <c r="H10" i="5"/>
  <c r="I9" i="5"/>
  <c r="I8" i="5"/>
  <c r="T9" i="5"/>
  <c r="K9" i="5"/>
  <c r="H9" i="5"/>
  <c r="K8" i="5"/>
  <c r="H8" i="5"/>
  <c r="I7" i="5"/>
  <c r="K7" i="5"/>
  <c r="H7" i="5"/>
  <c r="I6" i="5"/>
  <c r="G6" i="5"/>
  <c r="O6" i="5"/>
  <c r="H6" i="5"/>
  <c r="I5" i="5"/>
  <c r="H5" i="5"/>
  <c r="N5" i="5"/>
  <c r="N16" i="6"/>
  <c r="N15" i="6"/>
  <c r="N14" i="6"/>
  <c r="N13" i="6"/>
  <c r="N12" i="6"/>
  <c r="N11" i="6"/>
  <c r="N10" i="6"/>
  <c r="N9" i="6"/>
  <c r="N8" i="6"/>
  <c r="N7" i="6"/>
  <c r="N6" i="6"/>
  <c r="N5" i="6"/>
  <c r="N16" i="7"/>
  <c r="N15" i="7"/>
  <c r="N14" i="7"/>
  <c r="N13" i="7"/>
  <c r="N12" i="7"/>
  <c r="N11" i="7"/>
  <c r="N10" i="7"/>
  <c r="N9" i="7"/>
  <c r="N8" i="7"/>
  <c r="N7" i="7"/>
  <c r="N6" i="7"/>
  <c r="N5" i="7"/>
  <c r="N16" i="8"/>
  <c r="N15" i="8"/>
  <c r="N14" i="8"/>
  <c r="N13" i="8"/>
  <c r="N12" i="8"/>
  <c r="N11" i="8"/>
  <c r="N10" i="8"/>
  <c r="N9" i="8"/>
  <c r="N8" i="8"/>
  <c r="N7" i="8"/>
  <c r="N6" i="8"/>
  <c r="N5" i="8"/>
  <c r="N16" i="9"/>
  <c r="N15" i="9"/>
  <c r="N14" i="9"/>
  <c r="N13" i="9"/>
  <c r="N12" i="9"/>
  <c r="N11" i="9"/>
  <c r="N10" i="9"/>
  <c r="N9" i="9"/>
  <c r="N8" i="9"/>
  <c r="N7" i="9"/>
  <c r="N6" i="9"/>
  <c r="N5" i="9"/>
  <c r="N16" i="10"/>
  <c r="N15" i="10"/>
  <c r="N14" i="10"/>
  <c r="N13" i="10"/>
  <c r="N12" i="10"/>
  <c r="N11" i="10"/>
  <c r="N10" i="10"/>
  <c r="N9" i="10"/>
  <c r="N8" i="10"/>
  <c r="N7" i="10"/>
  <c r="N6" i="10"/>
  <c r="N5" i="10"/>
  <c r="N16" i="11"/>
  <c r="N15" i="11"/>
  <c r="N14" i="11"/>
  <c r="N13" i="11"/>
  <c r="N12" i="11"/>
  <c r="N11" i="11"/>
  <c r="N10" i="11"/>
  <c r="N9" i="11"/>
  <c r="N8" i="11"/>
  <c r="N7" i="11"/>
  <c r="N6" i="11"/>
  <c r="N5" i="11"/>
  <c r="N14" i="1"/>
  <c r="N13" i="1"/>
  <c r="N12" i="1"/>
  <c r="N11" i="1"/>
  <c r="N10" i="1"/>
  <c r="N9" i="1"/>
  <c r="N8" i="1"/>
  <c r="N7" i="1"/>
  <c r="N6" i="1"/>
  <c r="N5" i="1"/>
  <c r="N4" i="4"/>
  <c r="N4" i="3"/>
  <c r="I4" i="5"/>
  <c r="H4" i="5"/>
  <c r="N4" i="6"/>
  <c r="N4" i="7"/>
  <c r="N4" i="8"/>
  <c r="N4" i="9"/>
  <c r="N4" i="10"/>
  <c r="N4" i="11"/>
  <c r="N4" i="1"/>
  <c r="L16" i="2"/>
  <c r="L15" i="2"/>
  <c r="L14" i="2"/>
  <c r="L13" i="2"/>
  <c r="L12" i="2"/>
  <c r="L11" i="2"/>
  <c r="L10" i="2"/>
  <c r="L9" i="2"/>
  <c r="L8" i="2"/>
  <c r="L16" i="4"/>
  <c r="L15" i="4"/>
  <c r="L14" i="4"/>
  <c r="L13" i="4"/>
  <c r="L12" i="4"/>
  <c r="L11" i="4"/>
  <c r="L10" i="4"/>
  <c r="L9" i="4"/>
  <c r="L8" i="4"/>
  <c r="L7" i="4"/>
  <c r="L16" i="3"/>
  <c r="L15" i="3"/>
  <c r="L14" i="3"/>
  <c r="L13" i="3"/>
  <c r="L12" i="3"/>
  <c r="L11" i="3"/>
  <c r="L10" i="3"/>
  <c r="L9" i="3"/>
  <c r="L8" i="3"/>
  <c r="L7" i="3"/>
  <c r="L6" i="3"/>
  <c r="L5" i="3"/>
  <c r="E16" i="5"/>
  <c r="F15" i="5"/>
  <c r="F14" i="5"/>
  <c r="S15" i="5"/>
  <c r="E15" i="5"/>
  <c r="D14" i="5"/>
  <c r="M14" i="5"/>
  <c r="E14" i="5"/>
  <c r="L14" i="5"/>
  <c r="F13" i="5"/>
  <c r="S14" i="5"/>
  <c r="E13" i="5"/>
  <c r="F12" i="5"/>
  <c r="S13" i="5"/>
  <c r="E12" i="5"/>
  <c r="F11" i="5"/>
  <c r="E11" i="5"/>
  <c r="F10" i="5"/>
  <c r="E10" i="5"/>
  <c r="F9" i="5"/>
  <c r="E9" i="5"/>
  <c r="F8" i="5"/>
  <c r="F7" i="5"/>
  <c r="E8" i="5"/>
  <c r="E7" i="5"/>
  <c r="F6" i="5"/>
  <c r="S7" i="5"/>
  <c r="E6" i="5"/>
  <c r="F5" i="5"/>
  <c r="E5" i="5"/>
  <c r="L5" i="5"/>
  <c r="L16" i="6"/>
  <c r="L15" i="6"/>
  <c r="L14" i="6"/>
  <c r="L13" i="6"/>
  <c r="L12" i="6"/>
  <c r="L11" i="6"/>
  <c r="L10" i="6"/>
  <c r="L9" i="6"/>
  <c r="L8" i="6"/>
  <c r="L7" i="6"/>
  <c r="L6" i="6"/>
  <c r="L5" i="6"/>
  <c r="L16" i="7"/>
  <c r="L15" i="7"/>
  <c r="L14" i="7"/>
  <c r="L13" i="7"/>
  <c r="L12" i="7"/>
  <c r="L11" i="7"/>
  <c r="L10" i="7"/>
  <c r="L9" i="7"/>
  <c r="L8" i="7"/>
  <c r="L7" i="7"/>
  <c r="L6" i="7"/>
  <c r="L5" i="7"/>
  <c r="L16" i="8"/>
  <c r="L15" i="8"/>
  <c r="L14" i="8"/>
  <c r="L13" i="8"/>
  <c r="L12" i="8"/>
  <c r="L11" i="8"/>
  <c r="L10" i="8"/>
  <c r="L9" i="8"/>
  <c r="L8" i="8"/>
  <c r="L7" i="8"/>
  <c r="L6" i="8"/>
  <c r="L5" i="8"/>
  <c r="L16" i="9"/>
  <c r="L15" i="9"/>
  <c r="L14" i="9"/>
  <c r="L13" i="9"/>
  <c r="L12" i="9"/>
  <c r="L11" i="9"/>
  <c r="L10" i="9"/>
  <c r="L9" i="9"/>
  <c r="L8" i="9"/>
  <c r="L7" i="9"/>
  <c r="L6" i="9"/>
  <c r="L5" i="9"/>
  <c r="L16" i="10"/>
  <c r="L15" i="10"/>
  <c r="L14" i="10"/>
  <c r="L13" i="10"/>
  <c r="L12" i="10"/>
  <c r="L11" i="10"/>
  <c r="L10" i="10"/>
  <c r="L9" i="10"/>
  <c r="L8" i="10"/>
  <c r="L7" i="10"/>
  <c r="L6" i="10"/>
  <c r="L5" i="10"/>
  <c r="L16" i="11"/>
  <c r="L15" i="11"/>
  <c r="L14" i="11"/>
  <c r="L13" i="11"/>
  <c r="L12" i="11"/>
  <c r="L11" i="11"/>
  <c r="L10" i="11"/>
  <c r="L9" i="11"/>
  <c r="L8" i="11"/>
  <c r="L7" i="11"/>
  <c r="L6" i="11"/>
  <c r="L5" i="11"/>
  <c r="L4" i="3"/>
  <c r="F4" i="5"/>
  <c r="E4" i="5"/>
  <c r="L4" i="6"/>
  <c r="L4" i="7"/>
  <c r="L4" i="8"/>
  <c r="L4" i="9"/>
  <c r="L4" i="10"/>
  <c r="L4" i="11"/>
  <c r="M24" i="3"/>
  <c r="M24" i="6"/>
  <c r="M25" i="6"/>
  <c r="M26" i="6"/>
  <c r="M27" i="6"/>
  <c r="M24" i="7"/>
  <c r="M25" i="7"/>
  <c r="M26" i="7"/>
  <c r="M27" i="7"/>
  <c r="M28" i="7"/>
  <c r="M29" i="7"/>
  <c r="K27" i="7"/>
  <c r="M24" i="8"/>
  <c r="M25" i="8"/>
  <c r="M26" i="8"/>
  <c r="M27" i="8"/>
  <c r="K25" i="8"/>
  <c r="O25" i="8"/>
  <c r="M24" i="9"/>
  <c r="M25" i="9"/>
  <c r="M26" i="9"/>
  <c r="M27" i="9"/>
  <c r="K25" i="9"/>
  <c r="M24" i="10"/>
  <c r="M25" i="10"/>
  <c r="M26" i="10"/>
  <c r="M27" i="10"/>
  <c r="M28" i="10"/>
  <c r="K26" i="10"/>
  <c r="M25" i="11"/>
  <c r="M26" i="11"/>
  <c r="M27" i="11"/>
  <c r="M28" i="11"/>
  <c r="O14" i="11"/>
  <c r="K4" i="11"/>
  <c r="M67" i="11"/>
  <c r="M79" i="11"/>
  <c r="M64" i="11"/>
  <c r="M65" i="11"/>
  <c r="M66" i="11"/>
  <c r="M68" i="11"/>
  <c r="M69" i="11"/>
  <c r="K67" i="11"/>
  <c r="M67" i="10"/>
  <c r="M79" i="10"/>
  <c r="M64" i="10"/>
  <c r="M65" i="10"/>
  <c r="M66" i="10"/>
  <c r="M78" i="10"/>
  <c r="M79" i="9"/>
  <c r="M64" i="9"/>
  <c r="M65" i="9"/>
  <c r="M63" i="9"/>
  <c r="M66" i="9"/>
  <c r="K64" i="9"/>
  <c r="M67" i="9"/>
  <c r="M68" i="9"/>
  <c r="M69" i="9"/>
  <c r="M70" i="9"/>
  <c r="M71" i="9"/>
  <c r="K69" i="9"/>
  <c r="M67" i="8"/>
  <c r="M64" i="8"/>
  <c r="M65" i="8"/>
  <c r="M66" i="8"/>
  <c r="M67" i="7"/>
  <c r="M79" i="7"/>
  <c r="K80" i="7"/>
  <c r="M64" i="7"/>
  <c r="M65" i="7"/>
  <c r="M66" i="7"/>
  <c r="M68" i="7"/>
  <c r="M69" i="7"/>
  <c r="M70" i="7"/>
  <c r="M71" i="7"/>
  <c r="K69" i="7"/>
  <c r="M79" i="6"/>
  <c r="K80" i="6"/>
  <c r="C82" i="5"/>
  <c r="O16" i="3"/>
  <c r="O14" i="3"/>
  <c r="M67" i="3"/>
  <c r="M79" i="3"/>
  <c r="M64" i="3"/>
  <c r="M65" i="3"/>
  <c r="M66" i="3"/>
  <c r="M16" i="2"/>
  <c r="M15" i="2"/>
  <c r="M14" i="2"/>
  <c r="M13" i="2"/>
  <c r="M12" i="2"/>
  <c r="M11" i="2"/>
  <c r="M10" i="2"/>
  <c r="M9" i="2"/>
  <c r="M8" i="2"/>
  <c r="M7" i="2"/>
  <c r="M6" i="2"/>
  <c r="M5" i="2"/>
  <c r="M4" i="2"/>
  <c r="O15" i="2"/>
  <c r="O14" i="2"/>
  <c r="O13" i="2"/>
  <c r="O12" i="2"/>
  <c r="O11" i="2"/>
  <c r="O10" i="2"/>
  <c r="O9" i="2"/>
  <c r="O8" i="2"/>
  <c r="O7" i="2"/>
  <c r="O6" i="2"/>
  <c r="O5" i="2"/>
  <c r="O4" i="2"/>
  <c r="M78" i="1"/>
  <c r="M78" i="11"/>
  <c r="M77" i="11"/>
  <c r="M76" i="11"/>
  <c r="M75" i="11"/>
  <c r="M74" i="11"/>
  <c r="M73" i="11"/>
  <c r="M72" i="11"/>
  <c r="M71" i="11"/>
  <c r="M70" i="11"/>
  <c r="M63" i="11"/>
  <c r="M62" i="11"/>
  <c r="M61" i="11"/>
  <c r="M60" i="11"/>
  <c r="M59" i="11"/>
  <c r="M58" i="11"/>
  <c r="M57" i="11"/>
  <c r="M56" i="11"/>
  <c r="M51" i="11"/>
  <c r="M50" i="11"/>
  <c r="M49" i="11"/>
  <c r="M48" i="11"/>
  <c r="M47" i="11"/>
  <c r="M46" i="11"/>
  <c r="M45" i="11"/>
  <c r="M44" i="11"/>
  <c r="M43" i="11"/>
  <c r="M42" i="11"/>
  <c r="M41" i="11"/>
  <c r="M40" i="11"/>
  <c r="M39" i="11"/>
  <c r="M38" i="11"/>
  <c r="M37" i="11"/>
  <c r="M36" i="11"/>
  <c r="M33" i="11"/>
  <c r="M34" i="11"/>
  <c r="M35" i="11"/>
  <c r="K35" i="11"/>
  <c r="M32" i="11"/>
  <c r="S32" i="11"/>
  <c r="S31" i="11"/>
  <c r="M31" i="11"/>
  <c r="S30" i="11"/>
  <c r="M30" i="11"/>
  <c r="M29" i="11"/>
  <c r="T16" i="11"/>
  <c r="S16" i="11"/>
  <c r="O16" i="11"/>
  <c r="M16" i="11"/>
  <c r="K16" i="11"/>
  <c r="T15" i="11"/>
  <c r="S15" i="11"/>
  <c r="O15" i="11"/>
  <c r="M15" i="11"/>
  <c r="K15" i="11"/>
  <c r="T14" i="11"/>
  <c r="S14" i="11"/>
  <c r="M14" i="11"/>
  <c r="K14" i="11"/>
  <c r="T13" i="11"/>
  <c r="S13" i="11"/>
  <c r="O13" i="11"/>
  <c r="M13" i="11"/>
  <c r="K13" i="11"/>
  <c r="T12" i="11"/>
  <c r="S12" i="11"/>
  <c r="O12" i="11"/>
  <c r="M12" i="11"/>
  <c r="K12" i="11"/>
  <c r="T11" i="11"/>
  <c r="S11" i="11"/>
  <c r="O11" i="11"/>
  <c r="M11" i="11"/>
  <c r="K11" i="11"/>
  <c r="T10" i="11"/>
  <c r="S10" i="11"/>
  <c r="O10" i="11"/>
  <c r="M10" i="11"/>
  <c r="K10" i="11"/>
  <c r="T9" i="11"/>
  <c r="S9" i="11"/>
  <c r="O9" i="11"/>
  <c r="M9" i="11"/>
  <c r="K9" i="11"/>
  <c r="T8" i="11"/>
  <c r="S8" i="11"/>
  <c r="O8" i="11"/>
  <c r="M8" i="11"/>
  <c r="K8" i="11"/>
  <c r="T7" i="11"/>
  <c r="S7" i="11"/>
  <c r="O7" i="11"/>
  <c r="M7" i="11"/>
  <c r="K7" i="11"/>
  <c r="T6" i="11"/>
  <c r="S6" i="11"/>
  <c r="O6" i="11"/>
  <c r="M6" i="11"/>
  <c r="K6" i="11"/>
  <c r="T5" i="11"/>
  <c r="S5" i="11"/>
  <c r="O5" i="11"/>
  <c r="M5" i="11"/>
  <c r="K5" i="11"/>
  <c r="O4" i="11"/>
  <c r="M4" i="11"/>
  <c r="M77" i="10"/>
  <c r="M76" i="10"/>
  <c r="M75" i="10"/>
  <c r="M73" i="10"/>
  <c r="M74" i="10"/>
  <c r="K74" i="10"/>
  <c r="M72" i="10"/>
  <c r="M71" i="10"/>
  <c r="M70" i="10"/>
  <c r="M68" i="10"/>
  <c r="M69" i="10"/>
  <c r="M63" i="10"/>
  <c r="K64" i="10"/>
  <c r="M62" i="10"/>
  <c r="M61" i="10"/>
  <c r="M60" i="10"/>
  <c r="M59" i="10"/>
  <c r="M57" i="10"/>
  <c r="M58" i="10"/>
  <c r="K58" i="10"/>
  <c r="M56" i="10"/>
  <c r="K57" i="10"/>
  <c r="M48" i="10"/>
  <c r="K49" i="10"/>
  <c r="M47" i="10"/>
  <c r="M46" i="10"/>
  <c r="M45" i="10"/>
  <c r="M43" i="10"/>
  <c r="M44" i="10"/>
  <c r="K44" i="10"/>
  <c r="M41" i="10"/>
  <c r="M42" i="10"/>
  <c r="M40" i="10"/>
  <c r="M39" i="10"/>
  <c r="M38" i="10"/>
  <c r="M37" i="10"/>
  <c r="M35" i="10"/>
  <c r="M36" i="10"/>
  <c r="K36" i="10"/>
  <c r="M33" i="10"/>
  <c r="M34" i="10"/>
  <c r="K34" i="10"/>
  <c r="S32" i="10"/>
  <c r="M32" i="10"/>
  <c r="K33" i="10"/>
  <c r="S31" i="10"/>
  <c r="M31" i="10"/>
  <c r="S30" i="10"/>
  <c r="M30" i="10"/>
  <c r="K31" i="10"/>
  <c r="M29" i="10"/>
  <c r="S16" i="10"/>
  <c r="O16" i="10"/>
  <c r="M16" i="10"/>
  <c r="K16" i="10"/>
  <c r="T15" i="10"/>
  <c r="S15" i="10"/>
  <c r="O15" i="10"/>
  <c r="M15" i="10"/>
  <c r="K15" i="10"/>
  <c r="T14" i="10"/>
  <c r="S14" i="10"/>
  <c r="O14" i="10"/>
  <c r="M14" i="10"/>
  <c r="K14" i="10"/>
  <c r="T13" i="10"/>
  <c r="S13" i="10"/>
  <c r="O13" i="10"/>
  <c r="M13" i="10"/>
  <c r="K13" i="10"/>
  <c r="T12" i="10"/>
  <c r="S12" i="10"/>
  <c r="O12" i="10"/>
  <c r="M12" i="10"/>
  <c r="K12" i="10"/>
  <c r="T11" i="10"/>
  <c r="S11" i="10"/>
  <c r="O11" i="10"/>
  <c r="M11" i="10"/>
  <c r="K11" i="10"/>
  <c r="T10" i="10"/>
  <c r="S10" i="10"/>
  <c r="O10" i="10"/>
  <c r="M10" i="10"/>
  <c r="K10" i="10"/>
  <c r="T9" i="10"/>
  <c r="S9" i="10"/>
  <c r="O9" i="10"/>
  <c r="M9" i="10"/>
  <c r="K9" i="10"/>
  <c r="T8" i="10"/>
  <c r="S8" i="10"/>
  <c r="O8" i="10"/>
  <c r="M8" i="10"/>
  <c r="K8" i="10"/>
  <c r="T7" i="10"/>
  <c r="S7" i="10"/>
  <c r="O7" i="10"/>
  <c r="M7" i="10"/>
  <c r="K7" i="10"/>
  <c r="T6" i="10"/>
  <c r="S6" i="10"/>
  <c r="O6" i="10"/>
  <c r="M6" i="10"/>
  <c r="K6" i="10"/>
  <c r="T5" i="10"/>
  <c r="S5" i="10"/>
  <c r="O5" i="10"/>
  <c r="M5" i="10"/>
  <c r="K5" i="10"/>
  <c r="O4" i="10"/>
  <c r="M4" i="10"/>
  <c r="K4" i="10"/>
  <c r="M78" i="9"/>
  <c r="K79" i="9"/>
  <c r="M77" i="9"/>
  <c r="M76" i="9"/>
  <c r="M75" i="9"/>
  <c r="K76" i="9"/>
  <c r="M74" i="9"/>
  <c r="M73" i="9"/>
  <c r="M72" i="9"/>
  <c r="K71" i="9"/>
  <c r="M62" i="9"/>
  <c r="M61" i="9"/>
  <c r="M60" i="9"/>
  <c r="K61" i="9"/>
  <c r="M59" i="9"/>
  <c r="M58" i="9"/>
  <c r="M51" i="9"/>
  <c r="M50" i="9"/>
  <c r="K51" i="9"/>
  <c r="M49" i="9"/>
  <c r="M48" i="9"/>
  <c r="M47" i="9"/>
  <c r="M46" i="9"/>
  <c r="K47" i="9"/>
  <c r="M45" i="9"/>
  <c r="M44" i="9"/>
  <c r="M43" i="9"/>
  <c r="K44" i="9"/>
  <c r="M42" i="9"/>
  <c r="M41" i="9"/>
  <c r="M40" i="9"/>
  <c r="M39" i="9"/>
  <c r="M36" i="9"/>
  <c r="M37" i="9"/>
  <c r="M38" i="9"/>
  <c r="K37" i="9"/>
  <c r="M35" i="9"/>
  <c r="M33" i="9"/>
  <c r="M34" i="9"/>
  <c r="K34" i="9"/>
  <c r="S32" i="9"/>
  <c r="M32" i="9"/>
  <c r="M31" i="9"/>
  <c r="K32" i="9"/>
  <c r="S31" i="9"/>
  <c r="S30" i="9"/>
  <c r="M30" i="9"/>
  <c r="M29" i="9"/>
  <c r="K30" i="9"/>
  <c r="M28" i="9"/>
  <c r="T16" i="9"/>
  <c r="S16" i="9"/>
  <c r="O16" i="9"/>
  <c r="M16" i="9"/>
  <c r="T15" i="9"/>
  <c r="S15" i="9"/>
  <c r="O15" i="9"/>
  <c r="M15" i="9"/>
  <c r="T14" i="9"/>
  <c r="S14" i="9"/>
  <c r="O14" i="9"/>
  <c r="M14" i="9"/>
  <c r="T13" i="9"/>
  <c r="S13" i="9"/>
  <c r="O13" i="9"/>
  <c r="M13" i="9"/>
  <c r="S12" i="9"/>
  <c r="O12" i="9"/>
  <c r="M12" i="9"/>
  <c r="T11" i="9"/>
  <c r="S11" i="9"/>
  <c r="O11" i="9"/>
  <c r="M11" i="9"/>
  <c r="T10" i="9"/>
  <c r="S10" i="9"/>
  <c r="O10" i="9"/>
  <c r="M10" i="9"/>
  <c r="T9" i="9"/>
  <c r="S9" i="9"/>
  <c r="O9" i="9"/>
  <c r="M9" i="9"/>
  <c r="T8" i="9"/>
  <c r="S8" i="9"/>
  <c r="O8" i="9"/>
  <c r="M8" i="9"/>
  <c r="T7" i="9"/>
  <c r="S7" i="9"/>
  <c r="O7" i="9"/>
  <c r="M7" i="9"/>
  <c r="T6" i="9"/>
  <c r="S6" i="9"/>
  <c r="O6" i="9"/>
  <c r="M6" i="9"/>
  <c r="T5" i="9"/>
  <c r="S5" i="9"/>
  <c r="O5" i="9"/>
  <c r="M5" i="9"/>
  <c r="O4" i="9"/>
  <c r="M4" i="9"/>
  <c r="M78" i="8"/>
  <c r="M77" i="8"/>
  <c r="K78" i="8"/>
  <c r="M76" i="8"/>
  <c r="M75" i="8"/>
  <c r="M74" i="8"/>
  <c r="M73" i="8"/>
  <c r="K74" i="8"/>
  <c r="M72" i="8"/>
  <c r="M71" i="8"/>
  <c r="M70" i="8"/>
  <c r="M68" i="8"/>
  <c r="M69" i="8"/>
  <c r="K69" i="8"/>
  <c r="M63" i="8"/>
  <c r="M62" i="8"/>
  <c r="M60" i="8"/>
  <c r="M61" i="8"/>
  <c r="K61" i="8"/>
  <c r="M59" i="8"/>
  <c r="M58" i="8"/>
  <c r="K59" i="8"/>
  <c r="M57" i="8"/>
  <c r="M56" i="8"/>
  <c r="M51" i="8"/>
  <c r="M50" i="8"/>
  <c r="M48" i="8"/>
  <c r="M49" i="8"/>
  <c r="M47" i="8"/>
  <c r="Q47" i="8"/>
  <c r="M46" i="8"/>
  <c r="M45" i="8"/>
  <c r="M44" i="8"/>
  <c r="M43" i="8"/>
  <c r="M42" i="8"/>
  <c r="M41" i="8"/>
  <c r="M40" i="8"/>
  <c r="M39" i="8"/>
  <c r="M38" i="8"/>
  <c r="M37" i="8"/>
  <c r="M36" i="8"/>
  <c r="M35" i="8"/>
  <c r="M34" i="8"/>
  <c r="M33" i="8"/>
  <c r="S32" i="8"/>
  <c r="M32" i="8"/>
  <c r="S31" i="8"/>
  <c r="M31" i="8"/>
  <c r="S30" i="8"/>
  <c r="M30" i="8"/>
  <c r="M29" i="8"/>
  <c r="M28" i="8"/>
  <c r="T16" i="8"/>
  <c r="S16" i="8"/>
  <c r="O16" i="8"/>
  <c r="M16" i="8"/>
  <c r="K16" i="8"/>
  <c r="T15" i="8"/>
  <c r="S15" i="8"/>
  <c r="O15" i="8"/>
  <c r="M15" i="8"/>
  <c r="K15" i="8"/>
  <c r="T14" i="8"/>
  <c r="S14" i="8"/>
  <c r="O14" i="8"/>
  <c r="M14" i="8"/>
  <c r="K14" i="8"/>
  <c r="T13" i="8"/>
  <c r="S13" i="8"/>
  <c r="O13" i="8"/>
  <c r="M13" i="8"/>
  <c r="K13" i="8"/>
  <c r="T12" i="8"/>
  <c r="S12" i="8"/>
  <c r="O12" i="8"/>
  <c r="M12" i="8"/>
  <c r="K12" i="8"/>
  <c r="T11" i="8"/>
  <c r="S11" i="8"/>
  <c r="O11" i="8"/>
  <c r="M11" i="8"/>
  <c r="K11" i="8"/>
  <c r="T10" i="8"/>
  <c r="S10" i="8"/>
  <c r="O10" i="8"/>
  <c r="M10" i="8"/>
  <c r="K10" i="8"/>
  <c r="T9" i="8"/>
  <c r="S9" i="8"/>
  <c r="O9" i="8"/>
  <c r="M9" i="8"/>
  <c r="K9" i="8"/>
  <c r="T8" i="8"/>
  <c r="S8" i="8"/>
  <c r="O8" i="8"/>
  <c r="M8" i="8"/>
  <c r="K8" i="8"/>
  <c r="T7" i="8"/>
  <c r="S7" i="8"/>
  <c r="O7" i="8"/>
  <c r="M7" i="8"/>
  <c r="K7" i="8"/>
  <c r="T6" i="8"/>
  <c r="S6" i="8"/>
  <c r="O6" i="8"/>
  <c r="M6" i="8"/>
  <c r="K6" i="8"/>
  <c r="T5" i="8"/>
  <c r="S5" i="8"/>
  <c r="O5" i="8"/>
  <c r="M5" i="8"/>
  <c r="K5" i="8"/>
  <c r="O4" i="8"/>
  <c r="M4" i="8"/>
  <c r="K4" i="8"/>
  <c r="M78" i="7"/>
  <c r="M77" i="7"/>
  <c r="M76" i="7"/>
  <c r="K77" i="7"/>
  <c r="M74" i="7"/>
  <c r="M75" i="7"/>
  <c r="M73" i="7"/>
  <c r="K74" i="7"/>
  <c r="M72" i="7"/>
  <c r="K71" i="7"/>
  <c r="M63" i="7"/>
  <c r="M62" i="7"/>
  <c r="K63" i="7"/>
  <c r="M61" i="7"/>
  <c r="M60" i="7"/>
  <c r="M59" i="7"/>
  <c r="M58" i="7"/>
  <c r="K57" i="7"/>
  <c r="M51" i="7"/>
  <c r="M50" i="7"/>
  <c r="M49" i="7"/>
  <c r="M46" i="7"/>
  <c r="M47" i="7"/>
  <c r="M48" i="7"/>
  <c r="K47" i="7"/>
  <c r="M45" i="7"/>
  <c r="M43" i="7"/>
  <c r="M44" i="7"/>
  <c r="K44" i="7"/>
  <c r="M42" i="7"/>
  <c r="M41" i="7"/>
  <c r="M40" i="7"/>
  <c r="M38" i="7"/>
  <c r="M39" i="7"/>
  <c r="K39" i="7"/>
  <c r="M37" i="7"/>
  <c r="M36" i="7"/>
  <c r="M35" i="7"/>
  <c r="M34" i="7"/>
  <c r="M33" i="7"/>
  <c r="M32" i="7"/>
  <c r="S32" i="7"/>
  <c r="S31" i="7"/>
  <c r="M31" i="7"/>
  <c r="M30" i="7"/>
  <c r="K31" i="7"/>
  <c r="S30" i="7"/>
  <c r="K28" i="7"/>
  <c r="M17" i="7"/>
  <c r="T16" i="7"/>
  <c r="S16" i="7"/>
  <c r="O16" i="7"/>
  <c r="M16" i="7"/>
  <c r="K16" i="7"/>
  <c r="T15" i="7"/>
  <c r="S15" i="7"/>
  <c r="O15" i="7"/>
  <c r="M15" i="7"/>
  <c r="K15" i="7"/>
  <c r="T14" i="7"/>
  <c r="S14" i="7"/>
  <c r="O14" i="7"/>
  <c r="M14" i="7"/>
  <c r="K14" i="7"/>
  <c r="T13" i="7"/>
  <c r="S13" i="7"/>
  <c r="O13" i="7"/>
  <c r="M13" i="7"/>
  <c r="K13" i="7"/>
  <c r="T12" i="7"/>
  <c r="S12" i="7"/>
  <c r="O12" i="7"/>
  <c r="M12" i="7"/>
  <c r="K12" i="7"/>
  <c r="T11" i="7"/>
  <c r="S11" i="7"/>
  <c r="O11" i="7"/>
  <c r="M11" i="7"/>
  <c r="K11" i="7"/>
  <c r="T10" i="7"/>
  <c r="S10" i="7"/>
  <c r="O10" i="7"/>
  <c r="M10" i="7"/>
  <c r="K10" i="7"/>
  <c r="T9" i="7"/>
  <c r="S9" i="7"/>
  <c r="O9" i="7"/>
  <c r="M9" i="7"/>
  <c r="K9" i="7"/>
  <c r="T8" i="7"/>
  <c r="S8" i="7"/>
  <c r="O8" i="7"/>
  <c r="M8" i="7"/>
  <c r="K8" i="7"/>
  <c r="T7" i="7"/>
  <c r="S7" i="7"/>
  <c r="O7" i="7"/>
  <c r="M7" i="7"/>
  <c r="K7" i="7"/>
  <c r="T6" i="7"/>
  <c r="S6" i="7"/>
  <c r="O6" i="7"/>
  <c r="M6" i="7"/>
  <c r="K6" i="7"/>
  <c r="T5" i="7"/>
  <c r="S5" i="7"/>
  <c r="O5" i="7"/>
  <c r="M5" i="7"/>
  <c r="K5" i="7"/>
  <c r="O4" i="7"/>
  <c r="M4" i="7"/>
  <c r="K4" i="7"/>
  <c r="M78" i="6"/>
  <c r="M76" i="6"/>
  <c r="M77" i="6"/>
  <c r="K77" i="6"/>
  <c r="M75" i="6"/>
  <c r="M74" i="6"/>
  <c r="M73" i="6"/>
  <c r="M72" i="6"/>
  <c r="K73" i="6"/>
  <c r="M71" i="6"/>
  <c r="M70" i="6"/>
  <c r="M69" i="6"/>
  <c r="M68" i="6"/>
  <c r="M67" i="6"/>
  <c r="M66" i="6"/>
  <c r="M65" i="6"/>
  <c r="M64" i="6"/>
  <c r="M63" i="6"/>
  <c r="M62" i="6"/>
  <c r="M61" i="6"/>
  <c r="M60" i="6"/>
  <c r="K61" i="6"/>
  <c r="M59" i="6"/>
  <c r="M58" i="6"/>
  <c r="M57" i="6"/>
  <c r="M56" i="6"/>
  <c r="K57" i="6"/>
  <c r="M51" i="6"/>
  <c r="M50" i="6"/>
  <c r="M49" i="6"/>
  <c r="K50" i="6"/>
  <c r="M48" i="6"/>
  <c r="M46" i="6"/>
  <c r="M47" i="6"/>
  <c r="K47" i="6"/>
  <c r="M45" i="6"/>
  <c r="M44" i="6"/>
  <c r="M41" i="6"/>
  <c r="M42" i="6"/>
  <c r="M43" i="6"/>
  <c r="K42" i="6"/>
  <c r="M40" i="6"/>
  <c r="K41" i="6"/>
  <c r="M39" i="6"/>
  <c r="M38" i="6"/>
  <c r="M37" i="6"/>
  <c r="M35" i="6"/>
  <c r="M34" i="6"/>
  <c r="M36" i="6"/>
  <c r="K35" i="6"/>
  <c r="M33" i="6"/>
  <c r="S32" i="6"/>
  <c r="M32" i="6"/>
  <c r="S31" i="6"/>
  <c r="M31" i="6"/>
  <c r="S30" i="6"/>
  <c r="M30" i="6"/>
  <c r="M29" i="6"/>
  <c r="M28" i="6"/>
  <c r="M17" i="6"/>
  <c r="T16" i="6"/>
  <c r="S16" i="6"/>
  <c r="O16" i="6"/>
  <c r="M16" i="6"/>
  <c r="K16" i="6"/>
  <c r="T15" i="6"/>
  <c r="S15" i="6"/>
  <c r="O15" i="6"/>
  <c r="M15" i="6"/>
  <c r="K15" i="6"/>
  <c r="T14" i="6"/>
  <c r="S14" i="6"/>
  <c r="O14" i="6"/>
  <c r="M14" i="6"/>
  <c r="K14" i="6"/>
  <c r="T13" i="6"/>
  <c r="S13" i="6"/>
  <c r="O13" i="6"/>
  <c r="M13" i="6"/>
  <c r="K13" i="6"/>
  <c r="T12" i="6"/>
  <c r="S12" i="6"/>
  <c r="O12" i="6"/>
  <c r="M12" i="6"/>
  <c r="K12" i="6"/>
  <c r="T11" i="6"/>
  <c r="S11" i="6"/>
  <c r="O11" i="6"/>
  <c r="M11" i="6"/>
  <c r="K11" i="6"/>
  <c r="T10" i="6"/>
  <c r="S10" i="6"/>
  <c r="O10" i="6"/>
  <c r="M10" i="6"/>
  <c r="K10" i="6"/>
  <c r="T9" i="6"/>
  <c r="S9" i="6"/>
  <c r="O9" i="6"/>
  <c r="M9" i="6"/>
  <c r="K9" i="6"/>
  <c r="T8" i="6"/>
  <c r="S8" i="6"/>
  <c r="O8" i="6"/>
  <c r="M8" i="6"/>
  <c r="K8" i="6"/>
  <c r="T7" i="6"/>
  <c r="S7" i="6"/>
  <c r="O7" i="6"/>
  <c r="M7" i="6"/>
  <c r="K7" i="6"/>
  <c r="T6" i="6"/>
  <c r="S6" i="6"/>
  <c r="O6" i="6"/>
  <c r="M6" i="6"/>
  <c r="K6" i="6"/>
  <c r="T5" i="6"/>
  <c r="S5" i="6"/>
  <c r="O5" i="6"/>
  <c r="M5" i="6"/>
  <c r="K5" i="6"/>
  <c r="O4" i="6"/>
  <c r="M4" i="6"/>
  <c r="K4" i="6"/>
  <c r="C81" i="5"/>
  <c r="C80" i="5"/>
  <c r="C79" i="5"/>
  <c r="D78" i="5"/>
  <c r="C78" i="5"/>
  <c r="D77" i="5"/>
  <c r="C77" i="5"/>
  <c r="C76" i="5"/>
  <c r="C75" i="5"/>
  <c r="C74" i="5"/>
  <c r="C73" i="5"/>
  <c r="D72" i="5"/>
  <c r="M72" i="5"/>
  <c r="C72" i="5"/>
  <c r="D71" i="5"/>
  <c r="M71" i="5"/>
  <c r="C71" i="5"/>
  <c r="D70" i="5"/>
  <c r="C70" i="5"/>
  <c r="C69" i="5"/>
  <c r="D68" i="5"/>
  <c r="M68" i="5"/>
  <c r="C68" i="5"/>
  <c r="D67" i="5"/>
  <c r="C67" i="5"/>
  <c r="D66" i="5"/>
  <c r="C66" i="5"/>
  <c r="D65" i="5"/>
  <c r="M65" i="5"/>
  <c r="C65" i="5"/>
  <c r="D64" i="5"/>
  <c r="M64" i="5"/>
  <c r="C64" i="5"/>
  <c r="D63" i="5"/>
  <c r="M63" i="5"/>
  <c r="C63" i="5"/>
  <c r="D62" i="5"/>
  <c r="C62" i="5"/>
  <c r="C61" i="5"/>
  <c r="D60" i="5"/>
  <c r="M60" i="5"/>
  <c r="C60" i="5"/>
  <c r="D59" i="5"/>
  <c r="C59" i="5"/>
  <c r="D58" i="5"/>
  <c r="M58" i="5"/>
  <c r="C58" i="5"/>
  <c r="D57" i="5"/>
  <c r="C57" i="5"/>
  <c r="D56" i="5"/>
  <c r="M56" i="5"/>
  <c r="C56" i="5"/>
  <c r="C55" i="5"/>
  <c r="C54" i="5"/>
  <c r="C53" i="5"/>
  <c r="C52" i="5"/>
  <c r="D51" i="5"/>
  <c r="C51" i="5"/>
  <c r="D50" i="5"/>
  <c r="C50" i="5"/>
  <c r="C49" i="5"/>
  <c r="D48" i="5"/>
  <c r="C48" i="5"/>
  <c r="D47" i="5"/>
  <c r="C47" i="5"/>
  <c r="D46" i="5"/>
  <c r="C46" i="5"/>
  <c r="C45" i="5"/>
  <c r="D44" i="5"/>
  <c r="M44" i="5"/>
  <c r="C44" i="5"/>
  <c r="D43" i="5"/>
  <c r="C43" i="5"/>
  <c r="D42" i="5"/>
  <c r="M42" i="5"/>
  <c r="C42" i="5"/>
  <c r="D41" i="5"/>
  <c r="M41" i="5"/>
  <c r="C41" i="5"/>
  <c r="D40" i="5"/>
  <c r="C40" i="5"/>
  <c r="C39" i="5"/>
  <c r="D38" i="5"/>
  <c r="C38" i="5"/>
  <c r="D37" i="5"/>
  <c r="M37" i="5"/>
  <c r="C37" i="5"/>
  <c r="D36" i="5"/>
  <c r="M36" i="5"/>
  <c r="C36" i="5"/>
  <c r="D35" i="5"/>
  <c r="C35" i="5"/>
  <c r="D34" i="5"/>
  <c r="M34" i="5"/>
  <c r="C34" i="5"/>
  <c r="D33" i="5"/>
  <c r="M33" i="5"/>
  <c r="C33" i="5"/>
  <c r="D32" i="5"/>
  <c r="C32" i="5"/>
  <c r="D31" i="5"/>
  <c r="C31" i="5"/>
  <c r="D30" i="5"/>
  <c r="C30" i="5"/>
  <c r="C29" i="5"/>
  <c r="C28" i="5"/>
  <c r="C27" i="5"/>
  <c r="C26" i="5"/>
  <c r="C25" i="5"/>
  <c r="C24" i="5"/>
  <c r="C17" i="5"/>
  <c r="D16" i="5"/>
  <c r="C16" i="5"/>
  <c r="G15" i="5"/>
  <c r="D15" i="5"/>
  <c r="C15" i="5"/>
  <c r="K14" i="5"/>
  <c r="G14" i="5"/>
  <c r="O14" i="5"/>
  <c r="C14" i="5"/>
  <c r="T14" i="5"/>
  <c r="G13" i="5"/>
  <c r="D13" i="5"/>
  <c r="C13" i="5"/>
  <c r="G12" i="5"/>
  <c r="O12" i="5"/>
  <c r="D12" i="5"/>
  <c r="C12" i="5"/>
  <c r="G11" i="5"/>
  <c r="O11" i="5"/>
  <c r="D11" i="5"/>
  <c r="M11" i="5"/>
  <c r="C11" i="5"/>
  <c r="G10" i="5"/>
  <c r="D10" i="5"/>
  <c r="C10" i="5"/>
  <c r="G9" i="5"/>
  <c r="D9" i="5"/>
  <c r="M9" i="5"/>
  <c r="C9" i="5"/>
  <c r="G8" i="5"/>
  <c r="O8" i="5"/>
  <c r="D8" i="5"/>
  <c r="G7" i="5"/>
  <c r="O7" i="5"/>
  <c r="D7" i="5"/>
  <c r="M7" i="5"/>
  <c r="K6" i="5"/>
  <c r="D6" i="5"/>
  <c r="G5" i="5"/>
  <c r="D5" i="5"/>
  <c r="M5" i="5"/>
  <c r="G4" i="5"/>
  <c r="O4" i="5"/>
  <c r="D4" i="5"/>
  <c r="M4" i="5"/>
  <c r="S32" i="4"/>
  <c r="S31" i="4"/>
  <c r="S30" i="4"/>
  <c r="S16" i="4"/>
  <c r="O16" i="4"/>
  <c r="M16" i="4"/>
  <c r="T15" i="4"/>
  <c r="S15" i="4"/>
  <c r="O15" i="4"/>
  <c r="M15" i="4"/>
  <c r="T14" i="4"/>
  <c r="S14" i="4"/>
  <c r="O14" i="4"/>
  <c r="M14" i="4"/>
  <c r="T13" i="4"/>
  <c r="S13" i="4"/>
  <c r="O13" i="4"/>
  <c r="M13" i="4"/>
  <c r="T12" i="4"/>
  <c r="S12" i="4"/>
  <c r="O12" i="4"/>
  <c r="M12" i="4"/>
  <c r="T11" i="4"/>
  <c r="S11" i="4"/>
  <c r="O11" i="4"/>
  <c r="M11" i="4"/>
  <c r="T10" i="4"/>
  <c r="S10" i="4"/>
  <c r="O10" i="4"/>
  <c r="M10" i="4"/>
  <c r="T9" i="4"/>
  <c r="S9" i="4"/>
  <c r="O9" i="4"/>
  <c r="T8" i="4"/>
  <c r="S8" i="4"/>
  <c r="O8" i="4"/>
  <c r="T7" i="4"/>
  <c r="S7" i="4"/>
  <c r="O7" i="4"/>
  <c r="T6" i="4"/>
  <c r="S6" i="4"/>
  <c r="O6" i="4"/>
  <c r="M6" i="4"/>
  <c r="T5" i="4"/>
  <c r="S5" i="4"/>
  <c r="O5" i="4"/>
  <c r="M5" i="4"/>
  <c r="O4" i="4"/>
  <c r="M4" i="4"/>
  <c r="K4" i="5"/>
  <c r="K16" i="5"/>
  <c r="K13" i="5"/>
  <c r="K67" i="8"/>
  <c r="K66" i="8"/>
  <c r="K51" i="8"/>
  <c r="K52" i="7"/>
  <c r="K76" i="6"/>
  <c r="K26" i="6"/>
  <c r="K40" i="6"/>
  <c r="K31" i="6"/>
  <c r="M78" i="3"/>
  <c r="M77" i="3"/>
  <c r="K78" i="3"/>
  <c r="O78" i="3"/>
  <c r="M76" i="3"/>
  <c r="M71" i="3"/>
  <c r="M70" i="3"/>
  <c r="M69" i="3"/>
  <c r="M68" i="3"/>
  <c r="M63" i="3"/>
  <c r="M62" i="3"/>
  <c r="M61" i="3"/>
  <c r="M60" i="3"/>
  <c r="M59" i="3"/>
  <c r="M58" i="3"/>
  <c r="M57" i="3"/>
  <c r="M56" i="3"/>
  <c r="M51" i="3"/>
  <c r="M50" i="3"/>
  <c r="M49" i="3"/>
  <c r="M48" i="3"/>
  <c r="M47" i="3"/>
  <c r="K48" i="3"/>
  <c r="M46" i="3"/>
  <c r="M45" i="3"/>
  <c r="M44" i="3"/>
  <c r="M43" i="3"/>
  <c r="K44" i="3"/>
  <c r="O44" i="3"/>
  <c r="M42" i="3"/>
  <c r="M41" i="3"/>
  <c r="M40" i="3"/>
  <c r="M39" i="3"/>
  <c r="M38" i="3"/>
  <c r="M37" i="3"/>
  <c r="M36" i="3"/>
  <c r="M35" i="3"/>
  <c r="Q35" i="3"/>
  <c r="S32" i="3"/>
  <c r="S31" i="3"/>
  <c r="S30" i="3"/>
  <c r="T16" i="3"/>
  <c r="S16" i="3"/>
  <c r="M16" i="3"/>
  <c r="K16" i="3"/>
  <c r="T15" i="3"/>
  <c r="S15" i="3"/>
  <c r="O15" i="3"/>
  <c r="M15" i="3"/>
  <c r="K15" i="3"/>
  <c r="T14" i="3"/>
  <c r="S14" i="3"/>
  <c r="M14" i="3"/>
  <c r="K14" i="3"/>
  <c r="T13" i="3"/>
  <c r="S13" i="3"/>
  <c r="O13" i="3"/>
  <c r="M13" i="3"/>
  <c r="K13" i="3"/>
  <c r="T12" i="3"/>
  <c r="S12" i="3"/>
  <c r="O12" i="3"/>
  <c r="M12" i="3"/>
  <c r="K12" i="3"/>
  <c r="T11" i="3"/>
  <c r="S11" i="3"/>
  <c r="O11" i="3"/>
  <c r="M11" i="3"/>
  <c r="K11" i="3"/>
  <c r="T10" i="3"/>
  <c r="S10" i="3"/>
  <c r="O10" i="3"/>
  <c r="M10" i="3"/>
  <c r="K10" i="3"/>
  <c r="T9" i="3"/>
  <c r="S9" i="3"/>
  <c r="O9" i="3"/>
  <c r="M9" i="3"/>
  <c r="K9" i="3"/>
  <c r="T8" i="3"/>
  <c r="S8" i="3"/>
  <c r="O8" i="3"/>
  <c r="M8" i="3"/>
  <c r="K8" i="3"/>
  <c r="T7" i="3"/>
  <c r="S7" i="3"/>
  <c r="O7" i="3"/>
  <c r="M7" i="3"/>
  <c r="K7" i="3"/>
  <c r="T6" i="3"/>
  <c r="S6" i="3"/>
  <c r="O6" i="3"/>
  <c r="M6" i="3"/>
  <c r="K6" i="3"/>
  <c r="T5" i="3"/>
  <c r="S5" i="3"/>
  <c r="O5" i="3"/>
  <c r="M5" i="3"/>
  <c r="K5" i="3"/>
  <c r="O4" i="3"/>
  <c r="M4" i="3"/>
  <c r="K4" i="3"/>
  <c r="K16" i="2"/>
  <c r="K15" i="2"/>
  <c r="K14" i="2"/>
  <c r="K13" i="2"/>
  <c r="K12" i="2"/>
  <c r="M78" i="2"/>
  <c r="M77" i="2"/>
  <c r="M76" i="2"/>
  <c r="M75" i="2"/>
  <c r="M74" i="2"/>
  <c r="M73" i="2"/>
  <c r="K74" i="2"/>
  <c r="M72" i="2"/>
  <c r="M70" i="2"/>
  <c r="M71" i="2"/>
  <c r="K71" i="2"/>
  <c r="M63" i="2"/>
  <c r="M62" i="2"/>
  <c r="M61" i="2"/>
  <c r="M60" i="2"/>
  <c r="M58" i="2"/>
  <c r="M59" i="2"/>
  <c r="M57" i="2"/>
  <c r="M56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5" i="2"/>
  <c r="M36" i="2"/>
  <c r="K36" i="2"/>
  <c r="M34" i="2"/>
  <c r="M33" i="2"/>
  <c r="S32" i="2"/>
  <c r="M32" i="2"/>
  <c r="S31" i="2"/>
  <c r="M31" i="2"/>
  <c r="S30" i="2"/>
  <c r="M30" i="2"/>
  <c r="M29" i="2"/>
  <c r="T15" i="2"/>
  <c r="S15" i="2"/>
  <c r="T14" i="2"/>
  <c r="S14" i="2"/>
  <c r="T13" i="2"/>
  <c r="S13" i="2"/>
  <c r="T12" i="2"/>
  <c r="S12" i="2"/>
  <c r="T11" i="2"/>
  <c r="S11" i="2"/>
  <c r="T10" i="2"/>
  <c r="S10" i="2"/>
  <c r="T9" i="2"/>
  <c r="S9" i="2"/>
  <c r="T8" i="2"/>
  <c r="S8" i="2"/>
  <c r="T7" i="2"/>
  <c r="S7" i="2"/>
  <c r="T6" i="2"/>
  <c r="S6" i="2"/>
  <c r="T5" i="2"/>
  <c r="S5" i="2"/>
  <c r="K47" i="3"/>
  <c r="O47" i="3"/>
  <c r="K17" i="2"/>
  <c r="K17" i="7"/>
  <c r="K17" i="10"/>
  <c r="K17" i="8"/>
  <c r="K17" i="11"/>
  <c r="K17" i="6"/>
  <c r="K17" i="3"/>
  <c r="M36" i="1"/>
  <c r="M37" i="1"/>
  <c r="M38" i="1"/>
  <c r="K36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8" i="1"/>
  <c r="M59" i="1"/>
  <c r="M60" i="1"/>
  <c r="M61" i="1"/>
  <c r="M62" i="1"/>
  <c r="M63" i="1"/>
  <c r="M64" i="1"/>
  <c r="M65" i="1"/>
  <c r="M66" i="1"/>
  <c r="M67" i="1"/>
  <c r="M68" i="1"/>
  <c r="M69" i="1"/>
  <c r="K67" i="1"/>
  <c r="M70" i="1"/>
  <c r="M71" i="1"/>
  <c r="M72" i="1"/>
  <c r="M73" i="1"/>
  <c r="M74" i="1"/>
  <c r="M75" i="1"/>
  <c r="M76" i="1"/>
  <c r="M77" i="1"/>
  <c r="S32" i="1"/>
  <c r="S31" i="1"/>
  <c r="S30" i="1"/>
  <c r="O15" i="1"/>
  <c r="O14" i="1"/>
  <c r="O13" i="1"/>
  <c r="O12" i="1"/>
  <c r="O11" i="1"/>
  <c r="O10" i="1"/>
  <c r="O9" i="1"/>
  <c r="O8" i="1"/>
  <c r="O7" i="1"/>
  <c r="O6" i="1"/>
  <c r="O5" i="1"/>
  <c r="O4" i="1"/>
  <c r="K17" i="5"/>
  <c r="K82" i="8"/>
  <c r="J79" i="6"/>
  <c r="J78" i="3"/>
  <c r="K79" i="8"/>
  <c r="O79" i="8"/>
  <c r="J80" i="6"/>
  <c r="J82" i="2"/>
  <c r="K78" i="11"/>
  <c r="K32" i="10"/>
  <c r="K77" i="10"/>
  <c r="J50" i="10"/>
  <c r="K79" i="10"/>
  <c r="J36" i="10"/>
  <c r="J73" i="10"/>
  <c r="K29" i="10"/>
  <c r="K67" i="10"/>
  <c r="K78" i="10"/>
  <c r="J48" i="10"/>
  <c r="K72" i="9"/>
  <c r="J72" i="9"/>
  <c r="J61" i="9"/>
  <c r="J56" i="9"/>
  <c r="K56" i="9"/>
  <c r="J62" i="9"/>
  <c r="K81" i="9"/>
  <c r="J27" i="9"/>
  <c r="J36" i="9"/>
  <c r="J74" i="9"/>
  <c r="J73" i="9"/>
  <c r="J77" i="9"/>
  <c r="K30" i="8"/>
  <c r="K27" i="8"/>
  <c r="K70" i="8"/>
  <c r="J73" i="8"/>
  <c r="J61" i="8"/>
  <c r="J25" i="8"/>
  <c r="K50" i="8"/>
  <c r="K32" i="8"/>
  <c r="J37" i="8"/>
  <c r="K52" i="8"/>
  <c r="K29" i="8"/>
  <c r="J78" i="8"/>
  <c r="J77" i="8"/>
  <c r="N77" i="8"/>
  <c r="J75" i="8"/>
  <c r="J57" i="8"/>
  <c r="J49" i="8"/>
  <c r="J48" i="8"/>
  <c r="J29" i="8"/>
  <c r="J28" i="8"/>
  <c r="K45" i="8"/>
  <c r="O45" i="8"/>
  <c r="J45" i="8"/>
  <c r="J33" i="8"/>
  <c r="J32" i="8"/>
  <c r="J55" i="8"/>
  <c r="K40" i="8"/>
  <c r="O40" i="8"/>
  <c r="J65" i="8"/>
  <c r="K54" i="8"/>
  <c r="J26" i="8"/>
  <c r="J34" i="8"/>
  <c r="N34" i="8"/>
  <c r="J42" i="8"/>
  <c r="J50" i="8"/>
  <c r="J69" i="8"/>
  <c r="N69" i="8"/>
  <c r="J67" i="8"/>
  <c r="J41" i="8"/>
  <c r="J40" i="8"/>
  <c r="J81" i="8"/>
  <c r="K81" i="8"/>
  <c r="O81" i="8"/>
  <c r="K60" i="8"/>
  <c r="O60" i="8"/>
  <c r="J36" i="8"/>
  <c r="J44" i="8"/>
  <c r="J52" i="8"/>
  <c r="N52" i="8"/>
  <c r="K28" i="8"/>
  <c r="K31" i="8"/>
  <c r="O31" i="8"/>
  <c r="J63" i="8"/>
  <c r="J71" i="8"/>
  <c r="J80" i="8"/>
  <c r="J26" i="7"/>
  <c r="K50" i="7"/>
  <c r="K48" i="7"/>
  <c r="K72" i="7"/>
  <c r="J38" i="7"/>
  <c r="K49" i="7"/>
  <c r="K51" i="7"/>
  <c r="J25" i="7"/>
  <c r="J42" i="7"/>
  <c r="K37" i="6"/>
  <c r="K72" i="3"/>
  <c r="O72" i="3"/>
  <c r="J51" i="3"/>
  <c r="M29" i="3"/>
  <c r="K68" i="3"/>
  <c r="K67" i="3"/>
  <c r="K66" i="3"/>
  <c r="J41" i="3"/>
  <c r="M31" i="3"/>
  <c r="K30" i="3"/>
  <c r="O30" i="3"/>
  <c r="M66" i="5"/>
  <c r="J59" i="3"/>
  <c r="M29" i="5"/>
  <c r="M80" i="5"/>
  <c r="K79" i="3"/>
  <c r="O79" i="3"/>
  <c r="J81" i="3"/>
  <c r="N15" i="5"/>
  <c r="T12" i="5"/>
  <c r="L68" i="5"/>
  <c r="L46" i="4"/>
  <c r="J46" i="4"/>
  <c r="N46" i="4"/>
  <c r="J43" i="4"/>
  <c r="L72" i="5"/>
  <c r="L74" i="5"/>
  <c r="M46" i="5"/>
  <c r="L66" i="5"/>
  <c r="M31" i="5"/>
  <c r="T15" i="5"/>
  <c r="T8" i="5"/>
  <c r="T6" i="5"/>
  <c r="L4" i="5"/>
  <c r="S5" i="5"/>
  <c r="K55" i="2"/>
  <c r="K32" i="2"/>
  <c r="J47" i="2"/>
  <c r="J67" i="2"/>
  <c r="J78" i="2"/>
  <c r="L77" i="5"/>
  <c r="L58" i="5"/>
  <c r="K64" i="2"/>
  <c r="J55" i="2"/>
  <c r="J61" i="2"/>
  <c r="L42" i="5"/>
  <c r="J50" i="2"/>
  <c r="J73" i="2"/>
  <c r="N76" i="1"/>
  <c r="M48" i="5"/>
  <c r="M40" i="5"/>
  <c r="M32" i="5"/>
  <c r="J63" i="1"/>
  <c r="N63" i="1"/>
  <c r="P66" i="1"/>
  <c r="N28" i="1"/>
  <c r="L39" i="5"/>
  <c r="L76" i="5"/>
  <c r="M76" i="5"/>
  <c r="J77" i="1"/>
  <c r="N77" i="1"/>
  <c r="P37" i="1"/>
  <c r="L79" i="5"/>
  <c r="J34" i="1"/>
  <c r="N34" i="1"/>
  <c r="J57" i="1"/>
  <c r="N57" i="1"/>
  <c r="J64" i="1"/>
  <c r="N64" i="1"/>
  <c r="J73" i="1"/>
  <c r="N73" i="1"/>
  <c r="P24" i="1"/>
  <c r="P78" i="1"/>
  <c r="P68" i="1"/>
  <c r="P65" i="1"/>
  <c r="P62" i="1"/>
  <c r="P48" i="1"/>
  <c r="P45" i="1"/>
  <c r="P42" i="1"/>
  <c r="P32" i="1"/>
  <c r="P29" i="1"/>
  <c r="P26" i="1"/>
  <c r="L64" i="5"/>
  <c r="K69" i="1"/>
  <c r="K34" i="1"/>
  <c r="K64" i="1"/>
  <c r="K48" i="1"/>
  <c r="K61" i="1"/>
  <c r="K45" i="1"/>
  <c r="T5" i="5"/>
  <c r="N6" i="5"/>
  <c r="K5" i="5"/>
  <c r="O15" i="5"/>
  <c r="T11" i="5"/>
  <c r="O5" i="5"/>
  <c r="K15" i="5"/>
  <c r="N7" i="5"/>
  <c r="N8" i="5"/>
  <c r="N14" i="5"/>
  <c r="N4" i="5"/>
  <c r="K18" i="6"/>
  <c r="K18" i="8"/>
  <c r="K18" i="3"/>
  <c r="K18" i="11"/>
  <c r="K18" i="10"/>
  <c r="L8" i="5"/>
  <c r="L9" i="5"/>
  <c r="L7" i="5"/>
  <c r="K76" i="8"/>
  <c r="K36" i="9"/>
  <c r="K57" i="9"/>
  <c r="K58" i="9"/>
  <c r="J58" i="9"/>
  <c r="K51" i="10"/>
  <c r="K47" i="1"/>
  <c r="K62" i="1"/>
  <c r="K75" i="8"/>
  <c r="K37" i="7"/>
  <c r="K38" i="8"/>
  <c r="O13" i="5"/>
  <c r="T13" i="5"/>
  <c r="J62" i="10"/>
  <c r="K60" i="1"/>
  <c r="K75" i="1"/>
  <c r="K59" i="1"/>
  <c r="K46" i="1"/>
  <c r="K73" i="1"/>
  <c r="K33" i="2"/>
  <c r="S6" i="5"/>
  <c r="O10" i="5"/>
  <c r="T10" i="5"/>
  <c r="N10" i="5"/>
  <c r="K10" i="5"/>
  <c r="J27" i="10"/>
  <c r="K26" i="1"/>
  <c r="K25" i="1"/>
  <c r="K27" i="1"/>
  <c r="P74" i="1"/>
  <c r="J75" i="1"/>
  <c r="N75" i="1"/>
  <c r="J72" i="1"/>
  <c r="N72" i="1"/>
  <c r="J74" i="1"/>
  <c r="N74" i="1"/>
  <c r="P61" i="1"/>
  <c r="P58" i="1"/>
  <c r="J56" i="1"/>
  <c r="N56" i="1"/>
  <c r="P41" i="1"/>
  <c r="P38" i="1"/>
  <c r="J39" i="1"/>
  <c r="N39" i="1"/>
  <c r="P25" i="1"/>
  <c r="J25" i="1"/>
  <c r="N25" i="1"/>
  <c r="J26" i="1"/>
  <c r="N26" i="1"/>
  <c r="J40" i="9"/>
  <c r="K56" i="1"/>
  <c r="K31" i="2"/>
  <c r="K46" i="10"/>
  <c r="J25" i="10"/>
  <c r="J28" i="10"/>
  <c r="J56" i="10"/>
  <c r="J68" i="10"/>
  <c r="J49" i="9"/>
  <c r="K79" i="7"/>
  <c r="L11" i="5"/>
  <c r="N9" i="5"/>
  <c r="J29" i="10"/>
  <c r="J71" i="10"/>
  <c r="J66" i="7"/>
  <c r="J42" i="9"/>
  <c r="J48" i="3"/>
  <c r="J45" i="3"/>
  <c r="J43" i="10"/>
  <c r="J77" i="10"/>
  <c r="P49" i="1"/>
  <c r="J49" i="1"/>
  <c r="N49" i="1"/>
  <c r="P46" i="1"/>
  <c r="J47" i="1"/>
  <c r="N47" i="1"/>
  <c r="P33" i="1"/>
  <c r="P30" i="1"/>
  <c r="J31" i="1"/>
  <c r="N31" i="1"/>
  <c r="J34" i="9"/>
  <c r="J33" i="10"/>
  <c r="J45" i="9"/>
  <c r="J76" i="7"/>
  <c r="J68" i="7"/>
  <c r="J62" i="7"/>
  <c r="J49" i="7"/>
  <c r="J44" i="7"/>
  <c r="J39" i="7"/>
  <c r="J36" i="7"/>
  <c r="J27" i="1"/>
  <c r="N27" i="1"/>
  <c r="J29" i="1"/>
  <c r="N29" i="1"/>
  <c r="J51" i="1"/>
  <c r="N51" i="1"/>
  <c r="J75" i="11"/>
  <c r="J38" i="9"/>
  <c r="J56" i="8"/>
  <c r="N56" i="8"/>
  <c r="J58" i="8"/>
  <c r="N58" i="8"/>
  <c r="J60" i="8"/>
  <c r="N60" i="8"/>
  <c r="J62" i="8"/>
  <c r="J64" i="8"/>
  <c r="J66" i="8"/>
  <c r="J68" i="8"/>
  <c r="J70" i="8"/>
  <c r="J72" i="8"/>
  <c r="N72" i="8"/>
  <c r="J74" i="8"/>
  <c r="N74" i="8"/>
  <c r="J79" i="8"/>
  <c r="N79" i="8"/>
  <c r="J35" i="7"/>
  <c r="J60" i="6"/>
  <c r="J76" i="6"/>
  <c r="J36" i="3"/>
  <c r="J49" i="2"/>
  <c r="J77" i="7"/>
  <c r="J61" i="7"/>
  <c r="J32" i="6"/>
  <c r="J58" i="3"/>
  <c r="J71" i="7"/>
  <c r="J67" i="7"/>
  <c r="J40" i="6"/>
  <c r="J36" i="2"/>
  <c r="J34" i="2"/>
  <c r="J28" i="6"/>
  <c r="J36" i="6"/>
  <c r="J44" i="6"/>
  <c r="J52" i="6"/>
  <c r="J77" i="3"/>
  <c r="J79" i="3"/>
  <c r="J26" i="2"/>
  <c r="J30" i="2"/>
  <c r="J32" i="2"/>
  <c r="J38" i="2"/>
  <c r="J48" i="2"/>
  <c r="L73" i="3"/>
  <c r="M26" i="5"/>
  <c r="K80" i="1"/>
  <c r="K18" i="4"/>
  <c r="L29" i="3"/>
  <c r="L27" i="3"/>
  <c r="L29" i="5"/>
  <c r="L37" i="5"/>
  <c r="L41" i="5"/>
  <c r="L45" i="5"/>
  <c r="L49" i="5"/>
  <c r="L57" i="5"/>
  <c r="J80" i="3"/>
  <c r="P76" i="4"/>
  <c r="L81" i="5"/>
  <c r="J82" i="5"/>
  <c r="K81" i="7"/>
  <c r="Q60" i="3"/>
  <c r="Q32" i="3"/>
  <c r="Q42" i="3"/>
  <c r="Q49" i="3"/>
  <c r="K29" i="3"/>
  <c r="O29" i="3"/>
  <c r="J47" i="4"/>
  <c r="N47" i="4"/>
  <c r="J44" i="4"/>
  <c r="P81" i="1"/>
  <c r="P55" i="1"/>
  <c r="N53" i="1"/>
  <c r="P27" i="1"/>
  <c r="P63" i="1"/>
  <c r="P52" i="1"/>
  <c r="P59" i="1"/>
  <c r="P75" i="1"/>
  <c r="P79" i="1"/>
  <c r="P53" i="1"/>
  <c r="P31" i="1"/>
  <c r="P54" i="1"/>
  <c r="P67" i="1"/>
  <c r="P77" i="1"/>
  <c r="P50" i="1"/>
  <c r="P36" i="1"/>
  <c r="P69" i="1"/>
  <c r="P34" i="1"/>
  <c r="P76" i="1"/>
  <c r="P28" i="1"/>
  <c r="P35" i="1"/>
  <c r="P71" i="1"/>
  <c r="P72" i="1"/>
  <c r="P40" i="1"/>
  <c r="P44" i="1"/>
  <c r="N48" i="1"/>
  <c r="N55" i="1"/>
  <c r="N54" i="1"/>
  <c r="N43" i="4"/>
  <c r="P45" i="4"/>
  <c r="P42" i="4"/>
  <c r="P74" i="4"/>
  <c r="N67" i="4"/>
  <c r="N77" i="4"/>
  <c r="N55" i="4"/>
  <c r="N36" i="4"/>
  <c r="N64" i="4"/>
  <c r="N38" i="4"/>
  <c r="P68" i="4"/>
  <c r="J29" i="3"/>
  <c r="J72" i="3"/>
  <c r="J73" i="3"/>
  <c r="J74" i="3"/>
  <c r="P26" i="4"/>
  <c r="P34" i="4"/>
  <c r="P62" i="4"/>
  <c r="P78" i="4"/>
  <c r="N59" i="4"/>
  <c r="N29" i="4"/>
  <c r="N37" i="4"/>
  <c r="N69" i="4"/>
  <c r="N32" i="4"/>
  <c r="N60" i="4"/>
  <c r="N49" i="4"/>
  <c r="P56" i="4"/>
  <c r="P72" i="4"/>
  <c r="N40" i="4"/>
  <c r="N28" i="4"/>
  <c r="N35" i="4"/>
  <c r="P58" i="4"/>
  <c r="P32" i="4"/>
  <c r="P54" i="4"/>
  <c r="N31" i="4"/>
  <c r="N39" i="4"/>
  <c r="N73" i="4"/>
  <c r="P66" i="4"/>
  <c r="P28" i="4"/>
  <c r="P36" i="4"/>
  <c r="N61" i="4"/>
  <c r="N72" i="4"/>
  <c r="P48" i="4"/>
  <c r="P60" i="4"/>
  <c r="P79" i="4"/>
  <c r="P55" i="4"/>
  <c r="P57" i="4"/>
  <c r="P59" i="4"/>
  <c r="P61" i="4"/>
  <c r="P63" i="4"/>
  <c r="P65" i="4"/>
  <c r="P67" i="4"/>
  <c r="P69" i="4"/>
  <c r="P73" i="4"/>
  <c r="P75" i="4"/>
  <c r="P77" i="4"/>
  <c r="P81" i="4"/>
  <c r="P44" i="4"/>
  <c r="P49" i="4"/>
  <c r="P51" i="4"/>
  <c r="P25" i="4"/>
  <c r="P27" i="4"/>
  <c r="P29" i="4"/>
  <c r="P31" i="4"/>
  <c r="P33" i="4"/>
  <c r="P35" i="4"/>
  <c r="P37" i="4"/>
  <c r="P39" i="4"/>
  <c r="P41" i="4"/>
  <c r="P47" i="4"/>
  <c r="P52" i="4"/>
  <c r="P50" i="4"/>
  <c r="N70" i="4"/>
  <c r="N62" i="4"/>
  <c r="N54" i="4"/>
  <c r="N42" i="4"/>
  <c r="N34" i="4"/>
  <c r="N26" i="4"/>
  <c r="P53" i="4"/>
  <c r="P80" i="4"/>
  <c r="N53" i="4"/>
  <c r="N66" i="4"/>
  <c r="N25" i="4"/>
  <c r="N58" i="4"/>
  <c r="N30" i="4"/>
  <c r="P24" i="4"/>
  <c r="N74" i="4"/>
  <c r="N27" i="4"/>
  <c r="N57" i="4"/>
  <c r="P40" i="4"/>
  <c r="P43" i="4"/>
  <c r="P30" i="4"/>
  <c r="P38" i="4"/>
  <c r="N65" i="4"/>
  <c r="P70" i="4"/>
  <c r="N75" i="4"/>
  <c r="N33" i="4"/>
  <c r="N41" i="4"/>
  <c r="N76" i="4"/>
  <c r="N68" i="4"/>
  <c r="N71" i="4"/>
  <c r="N63" i="4"/>
  <c r="N48" i="4"/>
  <c r="P64" i="4"/>
  <c r="N56" i="4"/>
  <c r="P46" i="4"/>
  <c r="N44" i="4"/>
  <c r="K19" i="11"/>
  <c r="J55" i="11"/>
  <c r="J37" i="11"/>
  <c r="K29" i="11"/>
  <c r="K63" i="11"/>
  <c r="K70" i="11"/>
  <c r="K73" i="11"/>
  <c r="J66" i="11"/>
  <c r="J63" i="11"/>
  <c r="J60" i="11"/>
  <c r="J41" i="11"/>
  <c r="J77" i="11"/>
  <c r="J69" i="11"/>
  <c r="K82" i="11"/>
  <c r="J54" i="11"/>
  <c r="J42" i="11"/>
  <c r="K36" i="11"/>
  <c r="K81" i="11"/>
  <c r="K79" i="11"/>
  <c r="K68" i="11"/>
  <c r="K27" i="11"/>
  <c r="J40" i="11"/>
  <c r="J74" i="11"/>
  <c r="J51" i="11"/>
  <c r="N81" i="11"/>
  <c r="J38" i="11"/>
  <c r="K80" i="11"/>
  <c r="J82" i="11"/>
  <c r="N82" i="11"/>
  <c r="K69" i="11"/>
  <c r="J68" i="11"/>
  <c r="J62" i="11"/>
  <c r="J43" i="11"/>
  <c r="J67" i="11"/>
  <c r="K31" i="11"/>
  <c r="K32" i="11"/>
  <c r="K41" i="11"/>
  <c r="K57" i="11"/>
  <c r="K60" i="11"/>
  <c r="J70" i="11"/>
  <c r="J64" i="11"/>
  <c r="N64" i="11"/>
  <c r="J47" i="11"/>
  <c r="J27" i="11"/>
  <c r="J26" i="11"/>
  <c r="N54" i="11"/>
  <c r="P54" i="11"/>
  <c r="P35" i="11"/>
  <c r="P55" i="11"/>
  <c r="P64" i="11"/>
  <c r="P78" i="11"/>
  <c r="P41" i="11"/>
  <c r="P68" i="11"/>
  <c r="K25" i="11"/>
  <c r="P65" i="11"/>
  <c r="J73" i="11"/>
  <c r="J61" i="11"/>
  <c r="K28" i="11"/>
  <c r="J50" i="11"/>
  <c r="N50" i="11"/>
  <c r="J34" i="11"/>
  <c r="J49" i="11"/>
  <c r="J33" i="11"/>
  <c r="J80" i="11"/>
  <c r="N80" i="11"/>
  <c r="K50" i="11"/>
  <c r="K62" i="11"/>
  <c r="K71" i="11"/>
  <c r="K77" i="11"/>
  <c r="K65" i="11"/>
  <c r="J25" i="11"/>
  <c r="J32" i="11"/>
  <c r="J48" i="11"/>
  <c r="N48" i="11"/>
  <c r="J35" i="11"/>
  <c r="K55" i="11"/>
  <c r="J79" i="11"/>
  <c r="J65" i="11"/>
  <c r="N65" i="11"/>
  <c r="J59" i="11"/>
  <c r="K74" i="11"/>
  <c r="J72" i="11"/>
  <c r="J46" i="11"/>
  <c r="N46" i="11"/>
  <c r="J30" i="11"/>
  <c r="J45" i="11"/>
  <c r="J29" i="11"/>
  <c r="J76" i="11"/>
  <c r="N76" i="11"/>
  <c r="K34" i="11"/>
  <c r="K39" i="11"/>
  <c r="K45" i="11"/>
  <c r="J52" i="11"/>
  <c r="N52" i="11"/>
  <c r="J78" i="11"/>
  <c r="J58" i="11"/>
  <c r="J31" i="11"/>
  <c r="P85" i="11"/>
  <c r="J71" i="11"/>
  <c r="J57" i="11"/>
  <c r="K33" i="11"/>
  <c r="K49" i="11"/>
  <c r="K75" i="11"/>
  <c r="K72" i="11"/>
  <c r="K59" i="11"/>
  <c r="K54" i="11"/>
  <c r="K44" i="11"/>
  <c r="K40" i="11"/>
  <c r="K64" i="11"/>
  <c r="K30" i="11"/>
  <c r="K43" i="11"/>
  <c r="K52" i="11"/>
  <c r="K51" i="11"/>
  <c r="K48" i="11"/>
  <c r="K66" i="11"/>
  <c r="K61" i="11"/>
  <c r="K56" i="11"/>
  <c r="K46" i="11"/>
  <c r="K38" i="11"/>
  <c r="K37" i="11"/>
  <c r="K47" i="11"/>
  <c r="K76" i="11"/>
  <c r="K58" i="11"/>
  <c r="K42" i="11"/>
  <c r="K26" i="11"/>
  <c r="O70" i="11"/>
  <c r="N36" i="10"/>
  <c r="N51" i="10"/>
  <c r="N42" i="10"/>
  <c r="N46" i="10"/>
  <c r="N66" i="10"/>
  <c r="N72" i="10"/>
  <c r="O36" i="10"/>
  <c r="N77" i="10"/>
  <c r="N58" i="10"/>
  <c r="O34" i="10"/>
  <c r="N43" i="10"/>
  <c r="N56" i="10"/>
  <c r="O58" i="10"/>
  <c r="O74" i="10"/>
  <c r="O26" i="10"/>
  <c r="N30" i="10"/>
  <c r="N37" i="10"/>
  <c r="O83" i="10"/>
  <c r="O46" i="10"/>
  <c r="Q86" i="10"/>
  <c r="P50" i="10"/>
  <c r="P48" i="10"/>
  <c r="J67" i="10"/>
  <c r="J69" i="10"/>
  <c r="N69" i="10"/>
  <c r="J35" i="10"/>
  <c r="N35" i="10"/>
  <c r="J63" i="10"/>
  <c r="J64" i="10"/>
  <c r="J57" i="10"/>
  <c r="N57" i="10"/>
  <c r="K76" i="10"/>
  <c r="K38" i="10"/>
  <c r="O38" i="10"/>
  <c r="J44" i="10"/>
  <c r="J74" i="10"/>
  <c r="N74" i="10"/>
  <c r="J65" i="10"/>
  <c r="N65" i="10"/>
  <c r="J32" i="10"/>
  <c r="J39" i="10"/>
  <c r="J76" i="10"/>
  <c r="N76" i="10"/>
  <c r="K60" i="10"/>
  <c r="O60" i="10"/>
  <c r="J26" i="10"/>
  <c r="J82" i="10"/>
  <c r="K82" i="10"/>
  <c r="O82" i="10"/>
  <c r="P82" i="10"/>
  <c r="N52" i="10"/>
  <c r="O31" i="10"/>
  <c r="O64" i="10"/>
  <c r="Q82" i="10"/>
  <c r="P72" i="10"/>
  <c r="P76" i="10"/>
  <c r="P80" i="10"/>
  <c r="J59" i="10"/>
  <c r="N59" i="10"/>
  <c r="J45" i="10"/>
  <c r="J54" i="10"/>
  <c r="N54" i="10"/>
  <c r="K75" i="10"/>
  <c r="O75" i="10"/>
  <c r="J34" i="10"/>
  <c r="N34" i="10"/>
  <c r="K27" i="10"/>
  <c r="J70" i="10"/>
  <c r="N70" i="10"/>
  <c r="K30" i="10"/>
  <c r="J31" i="10"/>
  <c r="N31" i="10"/>
  <c r="K80" i="10"/>
  <c r="J78" i="10"/>
  <c r="N78" i="10"/>
  <c r="K28" i="10"/>
  <c r="K43" i="10"/>
  <c r="O43" i="10"/>
  <c r="K48" i="10"/>
  <c r="O48" i="10"/>
  <c r="K65" i="10"/>
  <c r="O65" i="10"/>
  <c r="K68" i="10"/>
  <c r="O68" i="10"/>
  <c r="K25" i="10"/>
  <c r="O25" i="10"/>
  <c r="J60" i="10"/>
  <c r="K50" i="10"/>
  <c r="O50" i="10"/>
  <c r="J81" i="10"/>
  <c r="N81" i="10"/>
  <c r="P68" i="10"/>
  <c r="J41" i="10"/>
  <c r="J79" i="10"/>
  <c r="N79" i="10"/>
  <c r="J55" i="10"/>
  <c r="N55" i="10"/>
  <c r="K61" i="10"/>
  <c r="O61" i="10"/>
  <c r="O67" i="10"/>
  <c r="J47" i="10"/>
  <c r="N47" i="10"/>
  <c r="K81" i="10"/>
  <c r="O81" i="10"/>
  <c r="K35" i="10"/>
  <c r="O35" i="10"/>
  <c r="K41" i="10"/>
  <c r="O41" i="10"/>
  <c r="O49" i="10"/>
  <c r="K70" i="10"/>
  <c r="O70" i="10"/>
  <c r="K73" i="10"/>
  <c r="O73" i="10"/>
  <c r="Q83" i="10"/>
  <c r="K55" i="10"/>
  <c r="O55" i="10"/>
  <c r="K84" i="10"/>
  <c r="O84" i="10"/>
  <c r="Q59" i="10"/>
  <c r="O27" i="10"/>
  <c r="Q71" i="10"/>
  <c r="Q72" i="10"/>
  <c r="Q62" i="10"/>
  <c r="Q77" i="10"/>
  <c r="Q42" i="10"/>
  <c r="Q39" i="10"/>
  <c r="Q68" i="10"/>
  <c r="Q64" i="10"/>
  <c r="O77" i="10"/>
  <c r="Q32" i="10"/>
  <c r="Q58" i="10"/>
  <c r="Q81" i="10"/>
  <c r="Q45" i="10"/>
  <c r="Q79" i="10"/>
  <c r="Q50" i="10"/>
  <c r="Q63" i="10"/>
  <c r="Q38" i="10"/>
  <c r="Q33" i="10"/>
  <c r="O53" i="10"/>
  <c r="O32" i="10"/>
  <c r="Q37" i="10"/>
  <c r="O30" i="10"/>
  <c r="Q61" i="10"/>
  <c r="O33" i="10"/>
  <c r="Q56" i="10"/>
  <c r="O57" i="10"/>
  <c r="Q26" i="10"/>
  <c r="Q48" i="10"/>
  <c r="Q69" i="10"/>
  <c r="Q80" i="10"/>
  <c r="O80" i="10"/>
  <c r="Q44" i="10"/>
  <c r="Q40" i="10"/>
  <c r="Q55" i="10"/>
  <c r="Q30" i="10"/>
  <c r="Q78" i="10"/>
  <c r="Q41" i="10"/>
  <c r="Q65" i="10"/>
  <c r="O79" i="10"/>
  <c r="O52" i="10"/>
  <c r="Q53" i="10"/>
  <c r="Q54" i="10"/>
  <c r="Q28" i="10"/>
  <c r="Q29" i="10"/>
  <c r="Q75" i="10"/>
  <c r="Q52" i="10"/>
  <c r="Q73" i="10"/>
  <c r="Q51" i="10"/>
  <c r="O28" i="10"/>
  <c r="Q35" i="10"/>
  <c r="Q57" i="10"/>
  <c r="Q25" i="10"/>
  <c r="Q34" i="10"/>
  <c r="O76" i="10"/>
  <c r="Q27" i="10"/>
  <c r="Q84" i="10"/>
  <c r="O51" i="10"/>
  <c r="Q76" i="10"/>
  <c r="O44" i="10"/>
  <c r="O29" i="10"/>
  <c r="O78" i="10"/>
  <c r="Q31" i="10"/>
  <c r="Q46" i="10"/>
  <c r="Q66" i="10"/>
  <c r="Q70" i="10"/>
  <c r="Q24" i="10"/>
  <c r="K72" i="10"/>
  <c r="O72" i="10"/>
  <c r="K62" i="10"/>
  <c r="O62" i="10"/>
  <c r="K45" i="10"/>
  <c r="O45" i="10"/>
  <c r="K37" i="10"/>
  <c r="O37" i="10"/>
  <c r="K47" i="10"/>
  <c r="O47" i="10"/>
  <c r="K54" i="10"/>
  <c r="O54" i="10"/>
  <c r="K66" i="10"/>
  <c r="O66" i="10"/>
  <c r="K71" i="10"/>
  <c r="O71" i="10"/>
  <c r="K56" i="10"/>
  <c r="O56" i="10"/>
  <c r="K42" i="10"/>
  <c r="O42" i="10"/>
  <c r="K69" i="10"/>
  <c r="O69" i="10"/>
  <c r="Q43" i="10"/>
  <c r="Q47" i="10"/>
  <c r="Q60" i="10"/>
  <c r="Q49" i="10"/>
  <c r="Q36" i="10"/>
  <c r="K59" i="10"/>
  <c r="O59" i="10"/>
  <c r="K39" i="10"/>
  <c r="O39" i="10"/>
  <c r="K63" i="10"/>
  <c r="O63" i="10"/>
  <c r="Q85" i="10"/>
  <c r="Q74" i="10"/>
  <c r="Q67" i="10"/>
  <c r="K40" i="10"/>
  <c r="O40" i="10"/>
  <c r="P54" i="9"/>
  <c r="J30" i="9"/>
  <c r="J47" i="9"/>
  <c r="J43" i="9"/>
  <c r="J51" i="9"/>
  <c r="K35" i="9"/>
  <c r="O35" i="9"/>
  <c r="K49" i="9"/>
  <c r="J69" i="9"/>
  <c r="K65" i="9"/>
  <c r="O65" i="9"/>
  <c r="J55" i="9"/>
  <c r="K31" i="9"/>
  <c r="J65" i="9"/>
  <c r="J79" i="9"/>
  <c r="J44" i="9"/>
  <c r="K27" i="9"/>
  <c r="J68" i="9"/>
  <c r="J29" i="9"/>
  <c r="J64" i="9"/>
  <c r="K26" i="9"/>
  <c r="J63" i="9"/>
  <c r="J35" i="9"/>
  <c r="J26" i="9"/>
  <c r="K77" i="9"/>
  <c r="K48" i="9"/>
  <c r="J39" i="9"/>
  <c r="K63" i="9"/>
  <c r="J66" i="9"/>
  <c r="K52" i="9"/>
  <c r="K33" i="9"/>
  <c r="J52" i="9"/>
  <c r="N52" i="9"/>
  <c r="K68" i="9"/>
  <c r="K78" i="9"/>
  <c r="J76" i="9"/>
  <c r="N71" i="9"/>
  <c r="K54" i="9"/>
  <c r="J48" i="9"/>
  <c r="J32" i="9"/>
  <c r="J57" i="9"/>
  <c r="N57" i="9"/>
  <c r="K42" i="9"/>
  <c r="J60" i="9"/>
  <c r="K75" i="9"/>
  <c r="K55" i="9"/>
  <c r="O30" i="9"/>
  <c r="O47" i="9"/>
  <c r="O84" i="9"/>
  <c r="O26" i="9"/>
  <c r="O33" i="9"/>
  <c r="Q83" i="9"/>
  <c r="O55" i="9"/>
  <c r="K59" i="9"/>
  <c r="K41" i="9"/>
  <c r="O41" i="9"/>
  <c r="K43" i="9"/>
  <c r="K50" i="9"/>
  <c r="K45" i="9"/>
  <c r="O45" i="9"/>
  <c r="K29" i="9"/>
  <c r="K80" i="9"/>
  <c r="K62" i="9"/>
  <c r="O62" i="9"/>
  <c r="K70" i="9"/>
  <c r="K67" i="9"/>
  <c r="O36" i="9"/>
  <c r="Q71" i="9"/>
  <c r="Q32" i="9"/>
  <c r="Q35" i="9"/>
  <c r="K66" i="9"/>
  <c r="K39" i="9"/>
  <c r="K74" i="9"/>
  <c r="O74" i="9"/>
  <c r="K46" i="9"/>
  <c r="O46" i="9"/>
  <c r="K28" i="9"/>
  <c r="K38" i="9"/>
  <c r="O38" i="9"/>
  <c r="K40" i="9"/>
  <c r="O40" i="9"/>
  <c r="K60" i="9"/>
  <c r="K73" i="9"/>
  <c r="O73" i="9"/>
  <c r="N82" i="8"/>
  <c r="P53" i="8"/>
  <c r="P42" i="8"/>
  <c r="N33" i="8"/>
  <c r="N80" i="8"/>
  <c r="N64" i="8"/>
  <c r="N68" i="8"/>
  <c r="N53" i="8"/>
  <c r="P32" i="8"/>
  <c r="P60" i="8"/>
  <c r="P52" i="8"/>
  <c r="P38" i="8"/>
  <c r="N44" i="8"/>
  <c r="P69" i="8"/>
  <c r="P33" i="8"/>
  <c r="P56" i="8"/>
  <c r="N61" i="8"/>
  <c r="N62" i="8"/>
  <c r="P29" i="8"/>
  <c r="P34" i="8"/>
  <c r="N55" i="8"/>
  <c r="N49" i="8"/>
  <c r="P61" i="8"/>
  <c r="N63" i="8"/>
  <c r="P71" i="8"/>
  <c r="N38" i="8"/>
  <c r="P28" i="8"/>
  <c r="P50" i="8"/>
  <c r="P84" i="8"/>
  <c r="N57" i="8"/>
  <c r="N59" i="8"/>
  <c r="P24" i="8"/>
  <c r="P78" i="8"/>
  <c r="P40" i="8"/>
  <c r="P68" i="8"/>
  <c r="P58" i="8"/>
  <c r="P66" i="8"/>
  <c r="P51" i="8"/>
  <c r="N26" i="8"/>
  <c r="N76" i="8"/>
  <c r="N78" i="8"/>
  <c r="N51" i="8"/>
  <c r="P31" i="8"/>
  <c r="P65" i="8"/>
  <c r="P62" i="8"/>
  <c r="N45" i="8"/>
  <c r="P70" i="8"/>
  <c r="N35" i="8"/>
  <c r="P37" i="8"/>
  <c r="N40" i="8"/>
  <c r="N32" i="8"/>
  <c r="P49" i="8"/>
  <c r="N25" i="8"/>
  <c r="P82" i="8"/>
  <c r="P26" i="8"/>
  <c r="N46" i="8"/>
  <c r="P79" i="8"/>
  <c r="P45" i="8"/>
  <c r="P59" i="8"/>
  <c r="N66" i="8"/>
  <c r="P25" i="8"/>
  <c r="P48" i="8"/>
  <c r="P76" i="8"/>
  <c r="P80" i="8"/>
  <c r="P74" i="8"/>
  <c r="N81" i="8"/>
  <c r="N65" i="8"/>
  <c r="N28" i="8"/>
  <c r="N37" i="8"/>
  <c r="N54" i="8"/>
  <c r="P67" i="8"/>
  <c r="N36" i="8"/>
  <c r="N50" i="8"/>
  <c r="N43" i="8"/>
  <c r="P77" i="8"/>
  <c r="P39" i="8"/>
  <c r="P73" i="8"/>
  <c r="N67" i="8"/>
  <c r="P44" i="8"/>
  <c r="N75" i="8"/>
  <c r="N73" i="8"/>
  <c r="P85" i="8"/>
  <c r="P83" i="8"/>
  <c r="N31" i="8"/>
  <c r="P72" i="8"/>
  <c r="N39" i="8"/>
  <c r="P81" i="8"/>
  <c r="N41" i="8"/>
  <c r="P43" i="8"/>
  <c r="P47" i="8"/>
  <c r="P27" i="8"/>
  <c r="P55" i="8"/>
  <c r="P30" i="8"/>
  <c r="P46" i="8"/>
  <c r="P57" i="8"/>
  <c r="P41" i="8"/>
  <c r="P54" i="8"/>
  <c r="N48" i="8"/>
  <c r="N30" i="8"/>
  <c r="N70" i="8"/>
  <c r="N71" i="8"/>
  <c r="P63" i="8"/>
  <c r="P64" i="8"/>
  <c r="N29" i="8"/>
  <c r="P36" i="8"/>
  <c r="P75" i="8"/>
  <c r="P35" i="8"/>
  <c r="N42" i="8"/>
  <c r="N27" i="8"/>
  <c r="N47" i="8"/>
  <c r="P86" i="8"/>
  <c r="K64" i="8"/>
  <c r="J83" i="8"/>
  <c r="N83" i="8"/>
  <c r="K35" i="8"/>
  <c r="O35" i="8"/>
  <c r="K39" i="8"/>
  <c r="O39" i="8"/>
  <c r="K41" i="8"/>
  <c r="O41" i="8"/>
  <c r="K83" i="8"/>
  <c r="O83" i="8"/>
  <c r="O38" i="8"/>
  <c r="O76" i="8"/>
  <c r="O70" i="8"/>
  <c r="O82" i="8"/>
  <c r="Q50" i="8"/>
  <c r="O59" i="8"/>
  <c r="O61" i="8"/>
  <c r="O69" i="8"/>
  <c r="O74" i="8"/>
  <c r="O78" i="8"/>
  <c r="O64" i="8"/>
  <c r="Q86" i="8"/>
  <c r="O84" i="8"/>
  <c r="Q77" i="8"/>
  <c r="Q68" i="8"/>
  <c r="Q45" i="8"/>
  <c r="Q44" i="8"/>
  <c r="Q41" i="8"/>
  <c r="Q37" i="8"/>
  <c r="Q66" i="8"/>
  <c r="Q72" i="8"/>
  <c r="Q31" i="8"/>
  <c r="O30" i="8"/>
  <c r="Q59" i="8"/>
  <c r="Q73" i="8"/>
  <c r="Q32" i="8"/>
  <c r="O52" i="8"/>
  <c r="Q29" i="8"/>
  <c r="Q83" i="8"/>
  <c r="Q84" i="8"/>
  <c r="Q26" i="8"/>
  <c r="Q57" i="8"/>
  <c r="Q60" i="8"/>
  <c r="O54" i="8"/>
  <c r="O29" i="8"/>
  <c r="Q75" i="8"/>
  <c r="Q38" i="8"/>
  <c r="Q82" i="8"/>
  <c r="Q36" i="8"/>
  <c r="Q48" i="8"/>
  <c r="Q76" i="8"/>
  <c r="Q67" i="8"/>
  <c r="Q53" i="8"/>
  <c r="Q81" i="8"/>
  <c r="Q25" i="8"/>
  <c r="Q54" i="8"/>
  <c r="O28" i="8"/>
  <c r="Q65" i="8"/>
  <c r="Q56" i="8"/>
  <c r="Q63" i="8"/>
  <c r="Q46" i="8"/>
  <c r="O75" i="8"/>
  <c r="O27" i="8"/>
  <c r="O50" i="8"/>
  <c r="Q51" i="8"/>
  <c r="Q34" i="8"/>
  <c r="Q40" i="8"/>
  <c r="Q27" i="8"/>
  <c r="O53" i="8"/>
  <c r="Q69" i="8"/>
  <c r="Q33" i="8"/>
  <c r="O67" i="8"/>
  <c r="Q30" i="8"/>
  <c r="Q52" i="8"/>
  <c r="Q80" i="8"/>
  <c r="Q24" i="8"/>
  <c r="Q42" i="8"/>
  <c r="O32" i="8"/>
  <c r="Q71" i="8"/>
  <c r="O66" i="8"/>
  <c r="Q61" i="8"/>
  <c r="Q28" i="8"/>
  <c r="Q49" i="8"/>
  <c r="O51" i="8"/>
  <c r="Q85" i="8"/>
  <c r="Q64" i="8"/>
  <c r="Q55" i="8"/>
  <c r="Q70" i="8"/>
  <c r="K71" i="8"/>
  <c r="O71" i="8"/>
  <c r="K47" i="8"/>
  <c r="O47" i="8"/>
  <c r="K26" i="8"/>
  <c r="O26" i="8"/>
  <c r="K55" i="8"/>
  <c r="O55" i="8"/>
  <c r="K37" i="8"/>
  <c r="O37" i="8"/>
  <c r="K65" i="8"/>
  <c r="O65" i="8"/>
  <c r="K57" i="8"/>
  <c r="O57" i="8"/>
  <c r="K58" i="8"/>
  <c r="O58" i="8"/>
  <c r="K34" i="8"/>
  <c r="O34" i="8"/>
  <c r="K49" i="8"/>
  <c r="O49" i="8"/>
  <c r="Q74" i="8"/>
  <c r="Q62" i="8"/>
  <c r="Q58" i="8"/>
  <c r="Q39" i="8"/>
  <c r="Q79" i="8"/>
  <c r="K73" i="8"/>
  <c r="O73" i="8"/>
  <c r="K72" i="8"/>
  <c r="O72" i="8"/>
  <c r="K63" i="8"/>
  <c r="O63" i="8"/>
  <c r="K46" i="8"/>
  <c r="O46" i="8"/>
  <c r="K33" i="8"/>
  <c r="O33" i="8"/>
  <c r="K44" i="8"/>
  <c r="O44" i="8"/>
  <c r="K48" i="8"/>
  <c r="O48" i="8"/>
  <c r="K56" i="8"/>
  <c r="O56" i="8"/>
  <c r="K43" i="8"/>
  <c r="O43" i="8"/>
  <c r="K77" i="8"/>
  <c r="O77" i="8"/>
  <c r="Q78" i="8"/>
  <c r="Q43" i="8"/>
  <c r="Q35" i="8"/>
  <c r="K62" i="8"/>
  <c r="O62" i="8"/>
  <c r="K68" i="8"/>
  <c r="O68" i="8"/>
  <c r="K36" i="8"/>
  <c r="O36" i="8"/>
  <c r="K42" i="8"/>
  <c r="O42" i="8"/>
  <c r="N71" i="7"/>
  <c r="N77" i="7"/>
  <c r="N26" i="7"/>
  <c r="N59" i="7"/>
  <c r="N55" i="7"/>
  <c r="N61" i="7"/>
  <c r="N25" i="7"/>
  <c r="P71" i="7"/>
  <c r="P63" i="7"/>
  <c r="P31" i="7"/>
  <c r="P27" i="7"/>
  <c r="N75" i="7"/>
  <c r="N41" i="7"/>
  <c r="N38" i="7"/>
  <c r="N28" i="7"/>
  <c r="P80" i="7"/>
  <c r="J57" i="7"/>
  <c r="N57" i="7"/>
  <c r="J73" i="7"/>
  <c r="J72" i="7"/>
  <c r="N72" i="7"/>
  <c r="J51" i="7"/>
  <c r="N51" i="7"/>
  <c r="J43" i="7"/>
  <c r="N43" i="7"/>
  <c r="J56" i="7"/>
  <c r="J70" i="7"/>
  <c r="N70" i="7"/>
  <c r="J54" i="7"/>
  <c r="N54" i="7"/>
  <c r="K29" i="7"/>
  <c r="K73" i="7"/>
  <c r="K46" i="7"/>
  <c r="K66" i="7"/>
  <c r="K68" i="7"/>
  <c r="K25" i="7"/>
  <c r="J74" i="7"/>
  <c r="N74" i="7"/>
  <c r="J82" i="7"/>
  <c r="J83" i="7"/>
  <c r="N83" i="7"/>
  <c r="O31" i="7"/>
  <c r="J63" i="7"/>
  <c r="N63" i="7"/>
  <c r="J79" i="7"/>
  <c r="N79" i="7"/>
  <c r="P56" i="7"/>
  <c r="J69" i="7"/>
  <c r="N69" i="7"/>
  <c r="J31" i="7"/>
  <c r="N31" i="7"/>
  <c r="J47" i="7"/>
  <c r="N47" i="7"/>
  <c r="J60" i="7"/>
  <c r="N60" i="7"/>
  <c r="J78" i="7"/>
  <c r="N78" i="7"/>
  <c r="K78" i="7"/>
  <c r="J30" i="7"/>
  <c r="N30" i="7"/>
  <c r="K45" i="7"/>
  <c r="P42" i="7"/>
  <c r="J33" i="7"/>
  <c r="N33" i="7"/>
  <c r="J29" i="7"/>
  <c r="N29" i="7"/>
  <c r="J50" i="7"/>
  <c r="N50" i="7"/>
  <c r="K70" i="7"/>
  <c r="K34" i="7"/>
  <c r="K36" i="7"/>
  <c r="O36" i="7"/>
  <c r="K43" i="7"/>
  <c r="K75" i="7"/>
  <c r="J45" i="7"/>
  <c r="N45" i="7"/>
  <c r="O44" i="7"/>
  <c r="J81" i="7"/>
  <c r="N81" i="7"/>
  <c r="J65" i="7"/>
  <c r="N65" i="7"/>
  <c r="J80" i="7"/>
  <c r="N80" i="7"/>
  <c r="J48" i="7"/>
  <c r="N48" i="7"/>
  <c r="J40" i="7"/>
  <c r="N40" i="7"/>
  <c r="J46" i="7"/>
  <c r="N46" i="7"/>
  <c r="K30" i="7"/>
  <c r="O30" i="7"/>
  <c r="J37" i="7"/>
  <c r="N37" i="7"/>
  <c r="K62" i="7"/>
  <c r="K60" i="7"/>
  <c r="K42" i="7"/>
  <c r="O42" i="7"/>
  <c r="K83" i="7"/>
  <c r="K56" i="7"/>
  <c r="Q83" i="7"/>
  <c r="Q33" i="7"/>
  <c r="Q76" i="7"/>
  <c r="Q44" i="7"/>
  <c r="Q26" i="7"/>
  <c r="Q46" i="7"/>
  <c r="O77" i="7"/>
  <c r="Q39" i="7"/>
  <c r="Q74" i="7"/>
  <c r="O27" i="7"/>
  <c r="Q59" i="7"/>
  <c r="O51" i="7"/>
  <c r="O49" i="7"/>
  <c r="Q48" i="7"/>
  <c r="Q63" i="7"/>
  <c r="Q64" i="7"/>
  <c r="Q38" i="7"/>
  <c r="K84" i="7"/>
  <c r="O84" i="7"/>
  <c r="K58" i="7"/>
  <c r="O58" i="7"/>
  <c r="K35" i="7"/>
  <c r="K76" i="7"/>
  <c r="K38" i="7"/>
  <c r="K26" i="7"/>
  <c r="O26" i="7"/>
  <c r="K61" i="7"/>
  <c r="K41" i="7"/>
  <c r="K32" i="7"/>
  <c r="K33" i="7"/>
  <c r="O33" i="7"/>
  <c r="K55" i="7"/>
  <c r="Q42" i="7"/>
  <c r="K65" i="7"/>
  <c r="K59" i="7"/>
  <c r="O59" i="7"/>
  <c r="K40" i="7"/>
  <c r="K64" i="7"/>
  <c r="K67" i="7"/>
  <c r="Q58" i="7"/>
  <c r="K18" i="7"/>
  <c r="N36" i="6"/>
  <c r="N72" i="6"/>
  <c r="N62" i="6"/>
  <c r="N28" i="6"/>
  <c r="N80" i="6"/>
  <c r="N83" i="6"/>
  <c r="N40" i="6"/>
  <c r="N78" i="6"/>
  <c r="N67" i="6"/>
  <c r="N48" i="6"/>
  <c r="N45" i="6"/>
  <c r="N34" i="6"/>
  <c r="N25" i="6"/>
  <c r="O61" i="6"/>
  <c r="O73" i="6"/>
  <c r="O81" i="6"/>
  <c r="N44" i="6"/>
  <c r="N54" i="6"/>
  <c r="J84" i="6"/>
  <c r="N84" i="6"/>
  <c r="P25" i="6"/>
  <c r="P73" i="6"/>
  <c r="J81" i="6"/>
  <c r="K79" i="6"/>
  <c r="O79" i="6"/>
  <c r="O50" i="6"/>
  <c r="K62" i="6"/>
  <c r="O62" i="6"/>
  <c r="K66" i="6"/>
  <c r="K69" i="6"/>
  <c r="O69" i="6"/>
  <c r="J33" i="6"/>
  <c r="N33" i="6"/>
  <c r="J41" i="6"/>
  <c r="J49" i="6"/>
  <c r="J56" i="6"/>
  <c r="N56" i="6"/>
  <c r="J61" i="6"/>
  <c r="N61" i="6"/>
  <c r="J65" i="6"/>
  <c r="J69" i="6"/>
  <c r="J74" i="6"/>
  <c r="N74" i="6"/>
  <c r="J77" i="6"/>
  <c r="N77" i="6"/>
  <c r="K55" i="6"/>
  <c r="P49" i="6"/>
  <c r="P61" i="6"/>
  <c r="J50" i="6"/>
  <c r="N50" i="6"/>
  <c r="J26" i="6"/>
  <c r="N26" i="6"/>
  <c r="J38" i="6"/>
  <c r="J30" i="6"/>
  <c r="J71" i="6"/>
  <c r="N71" i="6"/>
  <c r="K33" i="6"/>
  <c r="O33" i="6"/>
  <c r="K46" i="6"/>
  <c r="O46" i="6"/>
  <c r="K28" i="6"/>
  <c r="K32" i="6"/>
  <c r="O32" i="6"/>
  <c r="Q74" i="6"/>
  <c r="J27" i="6"/>
  <c r="J35" i="6"/>
  <c r="J43" i="6"/>
  <c r="N43" i="6"/>
  <c r="J57" i="6"/>
  <c r="N57" i="6"/>
  <c r="J66" i="6"/>
  <c r="J70" i="6"/>
  <c r="J75" i="6"/>
  <c r="N75" i="6"/>
  <c r="K82" i="6"/>
  <c r="O82" i="6"/>
  <c r="N55" i="6"/>
  <c r="O35" i="6"/>
  <c r="P57" i="6"/>
  <c r="K34" i="6"/>
  <c r="O34" i="6"/>
  <c r="J46" i="6"/>
  <c r="O31" i="6"/>
  <c r="O26" i="6"/>
  <c r="K51" i="6"/>
  <c r="O51" i="6"/>
  <c r="K60" i="6"/>
  <c r="O60" i="6"/>
  <c r="K72" i="6"/>
  <c r="O72" i="6"/>
  <c r="O40" i="6"/>
  <c r="O76" i="6"/>
  <c r="Q35" i="6"/>
  <c r="O41" i="6"/>
  <c r="Q44" i="6"/>
  <c r="O47" i="6"/>
  <c r="O57" i="6"/>
  <c r="O77" i="6"/>
  <c r="O80" i="6"/>
  <c r="Q24" i="6"/>
  <c r="O83" i="6"/>
  <c r="O55" i="6"/>
  <c r="Q85" i="6"/>
  <c r="O66" i="6"/>
  <c r="Q83" i="6"/>
  <c r="Q82" i="6"/>
  <c r="Q76" i="6"/>
  <c r="Q31" i="6"/>
  <c r="Q80" i="6"/>
  <c r="Q62" i="6"/>
  <c r="Q54" i="6"/>
  <c r="Q46" i="6"/>
  <c r="Q38" i="6"/>
  <c r="Q28" i="6"/>
  <c r="O53" i="6"/>
  <c r="Q39" i="6"/>
  <c r="Q47" i="6"/>
  <c r="O42" i="6"/>
  <c r="Q56" i="6"/>
  <c r="O37" i="6"/>
  <c r="Q72" i="6"/>
  <c r="Q68" i="6"/>
  <c r="Q63" i="6"/>
  <c r="Q41" i="6"/>
  <c r="Q75" i="6"/>
  <c r="Q67" i="6"/>
  <c r="Q45" i="6"/>
  <c r="Q60" i="6"/>
  <c r="Q52" i="6"/>
  <c r="Q36" i="6"/>
  <c r="Q25" i="6"/>
  <c r="Q66" i="6"/>
  <c r="Q81" i="6"/>
  <c r="Q70" i="6"/>
  <c r="Q79" i="6"/>
  <c r="Q65" i="6"/>
  <c r="Q48" i="6"/>
  <c r="Q55" i="6"/>
  <c r="Q34" i="6"/>
  <c r="Q37" i="6"/>
  <c r="Q49" i="6"/>
  <c r="Q43" i="6"/>
  <c r="Q73" i="6"/>
  <c r="Q57" i="6"/>
  <c r="Q33" i="6"/>
  <c r="Q58" i="6"/>
  <c r="Q50" i="6"/>
  <c r="Q42" i="6"/>
  <c r="Q32" i="6"/>
  <c r="Q26" i="6"/>
  <c r="Q78" i="6"/>
  <c r="Q27" i="6"/>
  <c r="Q84" i="6"/>
  <c r="Q71" i="6"/>
  <c r="Q64" i="6"/>
  <c r="Q40" i="6"/>
  <c r="Q30" i="6"/>
  <c r="Q53" i="6"/>
  <c r="K56" i="6"/>
  <c r="O56" i="6"/>
  <c r="K25" i="6"/>
  <c r="O25" i="6"/>
  <c r="K65" i="6"/>
  <c r="O65" i="6"/>
  <c r="K45" i="6"/>
  <c r="O45" i="6"/>
  <c r="Q59" i="6"/>
  <c r="Q51" i="6"/>
  <c r="K68" i="6"/>
  <c r="O68" i="6"/>
  <c r="K39" i="6"/>
  <c r="O39" i="6"/>
  <c r="K75" i="6"/>
  <c r="O75" i="6"/>
  <c r="K63" i="6"/>
  <c r="O63" i="6"/>
  <c r="K54" i="6"/>
  <c r="O54" i="6"/>
  <c r="Q86" i="6"/>
  <c r="K38" i="6"/>
  <c r="O38" i="6"/>
  <c r="K44" i="6"/>
  <c r="O44" i="6"/>
  <c r="K48" i="6"/>
  <c r="O48" i="6"/>
  <c r="K27" i="6"/>
  <c r="O27" i="6"/>
  <c r="K70" i="6"/>
  <c r="O70" i="6"/>
  <c r="K43" i="6"/>
  <c r="O43" i="6"/>
  <c r="K30" i="6"/>
  <c r="O30" i="6"/>
  <c r="K78" i="6"/>
  <c r="O78" i="6"/>
  <c r="K64" i="6"/>
  <c r="O64" i="6"/>
  <c r="K67" i="6"/>
  <c r="O67" i="6"/>
  <c r="K29" i="6"/>
  <c r="O29" i="6"/>
  <c r="K59" i="6"/>
  <c r="O59" i="6"/>
  <c r="K71" i="6"/>
  <c r="O71" i="6"/>
  <c r="K49" i="6"/>
  <c r="O49" i="6"/>
  <c r="K36" i="6"/>
  <c r="O36" i="6"/>
  <c r="K74" i="6"/>
  <c r="O74" i="6"/>
  <c r="K58" i="6"/>
  <c r="O58" i="6"/>
  <c r="Q29" i="6"/>
  <c r="Q61" i="6"/>
  <c r="Q69" i="6"/>
  <c r="Q77" i="6"/>
  <c r="K52" i="6"/>
  <c r="O52" i="6"/>
  <c r="N67" i="3"/>
  <c r="N74" i="3"/>
  <c r="J26" i="3"/>
  <c r="N26" i="3"/>
  <c r="P27" i="3"/>
  <c r="J28" i="3"/>
  <c r="N28" i="3"/>
  <c r="J27" i="3"/>
  <c r="N59" i="3"/>
  <c r="N41" i="3"/>
  <c r="N78" i="3"/>
  <c r="K40" i="3"/>
  <c r="O40" i="3"/>
  <c r="Q39" i="3"/>
  <c r="N55" i="3"/>
  <c r="J25" i="3"/>
  <c r="N25" i="3"/>
  <c r="N82" i="3"/>
  <c r="N84" i="3"/>
  <c r="N29" i="3"/>
  <c r="N36" i="3"/>
  <c r="J37" i="3"/>
  <c r="N37" i="3"/>
  <c r="P36" i="3"/>
  <c r="O73" i="3"/>
  <c r="K28" i="3"/>
  <c r="O28" i="3"/>
  <c r="K27" i="3"/>
  <c r="O27" i="3"/>
  <c r="P31" i="3"/>
  <c r="J30" i="3"/>
  <c r="N30" i="3"/>
  <c r="O83" i="3"/>
  <c r="N73" i="3"/>
  <c r="N79" i="3"/>
  <c r="N45" i="3"/>
  <c r="Q64" i="3"/>
  <c r="K65" i="3"/>
  <c r="O65" i="3"/>
  <c r="K64" i="3"/>
  <c r="O64" i="3"/>
  <c r="J47" i="3"/>
  <c r="J46" i="3"/>
  <c r="N46" i="3"/>
  <c r="P47" i="3"/>
  <c r="P43" i="3"/>
  <c r="J42" i="3"/>
  <c r="J43" i="3"/>
  <c r="N43" i="3"/>
  <c r="J44" i="3"/>
  <c r="N44" i="3"/>
  <c r="J38" i="3"/>
  <c r="N38" i="3"/>
  <c r="J40" i="3"/>
  <c r="P39" i="3"/>
  <c r="J39" i="3"/>
  <c r="N39" i="3"/>
  <c r="L33" i="3"/>
  <c r="J31" i="3"/>
  <c r="N31" i="3"/>
  <c r="J35" i="3"/>
  <c r="P34" i="3"/>
  <c r="P82" i="3"/>
  <c r="J83" i="3"/>
  <c r="N83" i="3"/>
  <c r="L47" i="5"/>
  <c r="N77" i="3"/>
  <c r="N58" i="3"/>
  <c r="N48" i="3"/>
  <c r="K49" i="3"/>
  <c r="O49" i="3"/>
  <c r="K50" i="3"/>
  <c r="O50" i="3"/>
  <c r="J76" i="3"/>
  <c r="N76" i="3"/>
  <c r="J75" i="3"/>
  <c r="P77" i="3"/>
  <c r="J68" i="3"/>
  <c r="N68" i="3"/>
  <c r="J69" i="3"/>
  <c r="N69" i="3"/>
  <c r="J70" i="3"/>
  <c r="P70" i="3"/>
  <c r="J71" i="3"/>
  <c r="N71" i="3"/>
  <c r="J65" i="3"/>
  <c r="N65" i="3"/>
  <c r="J64" i="3"/>
  <c r="J66" i="3"/>
  <c r="N66" i="3"/>
  <c r="J63" i="3"/>
  <c r="N63" i="3"/>
  <c r="J60" i="3"/>
  <c r="N60" i="3"/>
  <c r="J61" i="3"/>
  <c r="N61" i="3"/>
  <c r="J62" i="3"/>
  <c r="N62" i="3"/>
  <c r="P58" i="3"/>
  <c r="J56" i="3"/>
  <c r="J57" i="3"/>
  <c r="N57" i="3"/>
  <c r="J50" i="3"/>
  <c r="N50" i="3"/>
  <c r="J49" i="3"/>
  <c r="N49" i="3"/>
  <c r="K82" i="3"/>
  <c r="O82" i="3"/>
  <c r="K80" i="3"/>
  <c r="O80" i="3"/>
  <c r="P54" i="3"/>
  <c r="J54" i="3"/>
  <c r="N54" i="3"/>
  <c r="J52" i="3"/>
  <c r="N52" i="3"/>
  <c r="Q85" i="3"/>
  <c r="Q53" i="3"/>
  <c r="Q66" i="3"/>
  <c r="Q41" i="3"/>
  <c r="Q37" i="3"/>
  <c r="Q61" i="3"/>
  <c r="Q29" i="3"/>
  <c r="Q54" i="3"/>
  <c r="Q75" i="3"/>
  <c r="Q52" i="3"/>
  <c r="Q36" i="3"/>
  <c r="K63" i="3"/>
  <c r="O63" i="3"/>
  <c r="K70" i="3"/>
  <c r="O70" i="3"/>
  <c r="M57" i="5"/>
  <c r="M59" i="5"/>
  <c r="K57" i="5"/>
  <c r="K81" i="3"/>
  <c r="O81" i="3"/>
  <c r="M61" i="5"/>
  <c r="L65" i="5"/>
  <c r="K46" i="3"/>
  <c r="O46" i="3"/>
  <c r="K56" i="3"/>
  <c r="O56" i="3"/>
  <c r="K59" i="3"/>
  <c r="O59" i="3"/>
  <c r="M47" i="5"/>
  <c r="M45" i="5"/>
  <c r="K46" i="5"/>
  <c r="M69" i="5"/>
  <c r="M70" i="5"/>
  <c r="K70" i="5"/>
  <c r="Q86" i="3"/>
  <c r="L61" i="5"/>
  <c r="L62" i="5"/>
  <c r="J62" i="5"/>
  <c r="K42" i="3"/>
  <c r="O42" i="3"/>
  <c r="M50" i="5"/>
  <c r="M77" i="5"/>
  <c r="K26" i="3"/>
  <c r="O26" i="3"/>
  <c r="M28" i="5"/>
  <c r="K84" i="3"/>
  <c r="O84" i="3"/>
  <c r="K34" i="3"/>
  <c r="O34" i="3"/>
  <c r="Q33" i="3"/>
  <c r="K31" i="3"/>
  <c r="O31" i="3"/>
  <c r="K33" i="3"/>
  <c r="O33" i="3"/>
  <c r="K32" i="3"/>
  <c r="O32" i="3"/>
  <c r="O48" i="3"/>
  <c r="Q58" i="3"/>
  <c r="Q45" i="3"/>
  <c r="Q70" i="3"/>
  <c r="Q56" i="3"/>
  <c r="Q28" i="3"/>
  <c r="Q77" i="3"/>
  <c r="Q46" i="3"/>
  <c r="Q68" i="3"/>
  <c r="Q43" i="3"/>
  <c r="Q48" i="3"/>
  <c r="Q57" i="3"/>
  <c r="Q78" i="3"/>
  <c r="Q81" i="3"/>
  <c r="Q71" i="3"/>
  <c r="Q40" i="3"/>
  <c r="K35" i="3"/>
  <c r="O35" i="3"/>
  <c r="K60" i="3"/>
  <c r="O60" i="3"/>
  <c r="K37" i="3"/>
  <c r="O37" i="3"/>
  <c r="K52" i="3"/>
  <c r="O52" i="3"/>
  <c r="Q76" i="3"/>
  <c r="K69" i="3"/>
  <c r="O69" i="3"/>
  <c r="K39" i="3"/>
  <c r="O39" i="3"/>
  <c r="K38" i="3"/>
  <c r="O38" i="3"/>
  <c r="K74" i="3"/>
  <c r="O74" i="3"/>
  <c r="K43" i="3"/>
  <c r="O43" i="3"/>
  <c r="K41" i="3"/>
  <c r="O41" i="3"/>
  <c r="K76" i="3"/>
  <c r="O76" i="3"/>
  <c r="Q83" i="3"/>
  <c r="O68" i="3"/>
  <c r="Q62" i="3"/>
  <c r="O67" i="3"/>
  <c r="Q73" i="3"/>
  <c r="Q30" i="3"/>
  <c r="Q31" i="3"/>
  <c r="Q72" i="3"/>
  <c r="Q50" i="3"/>
  <c r="Q63" i="3"/>
  <c r="Q79" i="3"/>
  <c r="Q47" i="3"/>
  <c r="Q51" i="3"/>
  <c r="Q59" i="3"/>
  <c r="Q44" i="3"/>
  <c r="Q25" i="3"/>
  <c r="Q67" i="3"/>
  <c r="Q80" i="3"/>
  <c r="K51" i="3"/>
  <c r="O51" i="3"/>
  <c r="K75" i="3"/>
  <c r="O75" i="3"/>
  <c r="K45" i="3"/>
  <c r="O45" i="3"/>
  <c r="K54" i="3"/>
  <c r="O54" i="3"/>
  <c r="K77" i="3"/>
  <c r="O77" i="3"/>
  <c r="K58" i="3"/>
  <c r="O58" i="3"/>
  <c r="Q55" i="3"/>
  <c r="K71" i="3"/>
  <c r="O71" i="3"/>
  <c r="K62" i="3"/>
  <c r="O62" i="3"/>
  <c r="K36" i="3"/>
  <c r="O36" i="3"/>
  <c r="O66" i="3"/>
  <c r="Q74" i="3"/>
  <c r="Q38" i="3"/>
  <c r="Q27" i="3"/>
  <c r="Q69" i="3"/>
  <c r="Q34" i="3"/>
  <c r="Q65" i="3"/>
  <c r="O53" i="3"/>
  <c r="Q24" i="3"/>
  <c r="Q26" i="3"/>
  <c r="K61" i="3"/>
  <c r="O61" i="3"/>
  <c r="K55" i="3"/>
  <c r="O55" i="3"/>
  <c r="K25" i="3"/>
  <c r="O25" i="3"/>
  <c r="K57" i="3"/>
  <c r="O57" i="3"/>
  <c r="Q84" i="3"/>
  <c r="Q82" i="3"/>
  <c r="M83" i="5"/>
  <c r="K82" i="5"/>
  <c r="M12" i="5"/>
  <c r="S12" i="5"/>
  <c r="L12" i="5"/>
  <c r="S17" i="5"/>
  <c r="S8" i="5"/>
  <c r="L10" i="5"/>
  <c r="J56" i="5"/>
  <c r="J45" i="4"/>
  <c r="N45" i="4"/>
  <c r="J79" i="4"/>
  <c r="N79" i="4"/>
  <c r="K32" i="4"/>
  <c r="K40" i="4"/>
  <c r="K50" i="4"/>
  <c r="K60" i="4"/>
  <c r="K68" i="4"/>
  <c r="K76" i="4"/>
  <c r="J51" i="4"/>
  <c r="N51" i="4"/>
  <c r="K63" i="4"/>
  <c r="K71" i="4"/>
  <c r="J80" i="4"/>
  <c r="N80" i="4"/>
  <c r="J50" i="4"/>
  <c r="N50" i="4"/>
  <c r="K26" i="4"/>
  <c r="K34" i="4"/>
  <c r="O34" i="4"/>
  <c r="K42" i="4"/>
  <c r="K52" i="4"/>
  <c r="K61" i="4"/>
  <c r="K69" i="4"/>
  <c r="P83" i="4"/>
  <c r="K58" i="4"/>
  <c r="L27" i="5"/>
  <c r="J28" i="5"/>
  <c r="P84" i="4"/>
  <c r="K77" i="4"/>
  <c r="K45" i="4"/>
  <c r="P82" i="4"/>
  <c r="Q80" i="4"/>
  <c r="O49" i="4"/>
  <c r="O69" i="4"/>
  <c r="Q56" i="4"/>
  <c r="Q67" i="4"/>
  <c r="Q39" i="4"/>
  <c r="O41" i="4"/>
  <c r="Q49" i="4"/>
  <c r="Q38" i="4"/>
  <c r="O40" i="4"/>
  <c r="Q64" i="4"/>
  <c r="O53" i="4"/>
  <c r="Q44" i="4"/>
  <c r="O65" i="4"/>
  <c r="Q46" i="4"/>
  <c r="Q85" i="4"/>
  <c r="O67" i="4"/>
  <c r="Q63" i="4"/>
  <c r="Q37" i="4"/>
  <c r="Q30" i="4"/>
  <c r="Q74" i="4"/>
  <c r="Q83" i="4"/>
  <c r="Q82" i="4"/>
  <c r="O66" i="4"/>
  <c r="Q70" i="4"/>
  <c r="Q34" i="4"/>
  <c r="Q29" i="4"/>
  <c r="O76" i="4"/>
  <c r="Q72" i="4"/>
  <c r="Q75" i="4"/>
  <c r="O64" i="4"/>
  <c r="Q47" i="4"/>
  <c r="Q53" i="4"/>
  <c r="Q32" i="4"/>
  <c r="Q36" i="4"/>
  <c r="Q31" i="4"/>
  <c r="O39" i="4"/>
  <c r="O50" i="4"/>
  <c r="O61" i="4"/>
  <c r="O47" i="4"/>
  <c r="O38" i="4"/>
  <c r="O68" i="4"/>
  <c r="O63" i="4"/>
  <c r="Q60" i="4"/>
  <c r="Q35" i="4"/>
  <c r="Q26" i="4"/>
  <c r="Q66" i="4"/>
  <c r="O42" i="4"/>
  <c r="O62" i="4"/>
  <c r="Q84" i="4"/>
  <c r="Q86" i="4"/>
  <c r="Q45" i="4"/>
  <c r="K46" i="4"/>
  <c r="O46" i="4"/>
  <c r="K78" i="4"/>
  <c r="O78" i="4"/>
  <c r="K57" i="4"/>
  <c r="O57" i="4"/>
  <c r="K81" i="4"/>
  <c r="O81" i="4"/>
  <c r="K56" i="4"/>
  <c r="O56" i="4"/>
  <c r="K54" i="4"/>
  <c r="O54" i="4"/>
  <c r="Q79" i="4"/>
  <c r="Q57" i="4"/>
  <c r="Q55" i="4"/>
  <c r="K80" i="4"/>
  <c r="O80" i="4"/>
  <c r="K55" i="4"/>
  <c r="O55" i="4"/>
  <c r="J48" i="5"/>
  <c r="J61" i="5"/>
  <c r="J70" i="2"/>
  <c r="J71" i="2"/>
  <c r="J59" i="2"/>
  <c r="J60" i="2"/>
  <c r="J58" i="2"/>
  <c r="J39" i="2"/>
  <c r="J42" i="2"/>
  <c r="J41" i="2"/>
  <c r="J79" i="2"/>
  <c r="L24" i="5"/>
  <c r="L59" i="5"/>
  <c r="K71" i="5"/>
  <c r="L70" i="5"/>
  <c r="J71" i="5"/>
  <c r="J57" i="5"/>
  <c r="J80" i="2"/>
  <c r="K46" i="2"/>
  <c r="K44" i="2"/>
  <c r="K50" i="2"/>
  <c r="K47" i="2"/>
  <c r="K48" i="2"/>
  <c r="K58" i="2"/>
  <c r="K60" i="2"/>
  <c r="M43" i="5"/>
  <c r="K44" i="5"/>
  <c r="J72" i="2"/>
  <c r="J74" i="2"/>
  <c r="J62" i="2"/>
  <c r="J45" i="2"/>
  <c r="J43" i="2"/>
  <c r="J44" i="2"/>
  <c r="M35" i="5"/>
  <c r="K33" i="5"/>
  <c r="L35" i="5"/>
  <c r="J34" i="5"/>
  <c r="L46" i="5"/>
  <c r="M78" i="5"/>
  <c r="L78" i="5"/>
  <c r="J77" i="5"/>
  <c r="N32" i="2"/>
  <c r="J69" i="2"/>
  <c r="J57" i="2"/>
  <c r="N57" i="2"/>
  <c r="J77" i="2"/>
  <c r="J75" i="2"/>
  <c r="J76" i="2"/>
  <c r="N76" i="2"/>
  <c r="J65" i="2"/>
  <c r="J66" i="2"/>
  <c r="N66" i="2"/>
  <c r="J64" i="2"/>
  <c r="N64" i="2"/>
  <c r="J28" i="2"/>
  <c r="N28" i="2"/>
  <c r="J27" i="2"/>
  <c r="N27" i="2"/>
  <c r="L43" i="5"/>
  <c r="M75" i="5"/>
  <c r="K73" i="5"/>
  <c r="J81" i="2"/>
  <c r="J40" i="2"/>
  <c r="N40" i="2"/>
  <c r="N30" i="2"/>
  <c r="J68" i="2"/>
  <c r="N68" i="2"/>
  <c r="S31" i="5"/>
  <c r="N61" i="2"/>
  <c r="N47" i="2"/>
  <c r="M27" i="5"/>
  <c r="J31" i="2"/>
  <c r="N31" i="2"/>
  <c r="P32" i="2"/>
  <c r="P28" i="2"/>
  <c r="P84" i="2"/>
  <c r="J54" i="2"/>
  <c r="N54" i="2"/>
  <c r="J52" i="2"/>
  <c r="N52" i="2"/>
  <c r="P53" i="2"/>
  <c r="J51" i="2"/>
  <c r="N51" i="2"/>
  <c r="S30" i="5"/>
  <c r="M30" i="5"/>
  <c r="K31" i="5"/>
  <c r="L51" i="5"/>
  <c r="J50" i="5"/>
  <c r="M62" i="5"/>
  <c r="K30" i="2"/>
  <c r="K34" i="2"/>
  <c r="K38" i="2"/>
  <c r="K41" i="2"/>
  <c r="K59" i="2"/>
  <c r="K63" i="2"/>
  <c r="K70" i="2"/>
  <c r="M67" i="5"/>
  <c r="K65" i="5"/>
  <c r="K26" i="2"/>
  <c r="M24" i="5"/>
  <c r="J83" i="2"/>
  <c r="N83" i="2"/>
  <c r="K84" i="2"/>
  <c r="J72" i="5"/>
  <c r="K57" i="2"/>
  <c r="O57" i="2"/>
  <c r="M38" i="5"/>
  <c r="K36" i="5"/>
  <c r="M51" i="5"/>
  <c r="K58" i="5"/>
  <c r="L75" i="5"/>
  <c r="J74" i="5"/>
  <c r="K65" i="2"/>
  <c r="K45" i="2"/>
  <c r="K49" i="2"/>
  <c r="L67" i="5"/>
  <c r="J68" i="5"/>
  <c r="L38" i="5"/>
  <c r="J37" i="5"/>
  <c r="K80" i="2"/>
  <c r="O80" i="2"/>
  <c r="K83" i="2"/>
  <c r="K51" i="2"/>
  <c r="O32" i="2"/>
  <c r="O71" i="2"/>
  <c r="O55" i="2"/>
  <c r="O34" i="2"/>
  <c r="O26" i="2"/>
  <c r="O48" i="2"/>
  <c r="K38" i="5"/>
  <c r="O65" i="2"/>
  <c r="Q86" i="2"/>
  <c r="O44" i="2"/>
  <c r="O45" i="2"/>
  <c r="Q77" i="2"/>
  <c r="O51" i="2"/>
  <c r="Q42" i="2"/>
  <c r="K25" i="2"/>
  <c r="O25" i="2"/>
  <c r="Q48" i="2"/>
  <c r="K68" i="2"/>
  <c r="O68" i="2"/>
  <c r="K62" i="2"/>
  <c r="K72" i="2"/>
  <c r="O72" i="2"/>
  <c r="K37" i="2"/>
  <c r="O37" i="2"/>
  <c r="K54" i="2"/>
  <c r="O54" i="2"/>
  <c r="K42" i="2"/>
  <c r="K29" i="2"/>
  <c r="O29" i="2"/>
  <c r="K27" i="2"/>
  <c r="O27" i="2"/>
  <c r="K78" i="2"/>
  <c r="O78" i="2"/>
  <c r="K28" i="2"/>
  <c r="K66" i="2"/>
  <c r="O66" i="2"/>
  <c r="K79" i="2"/>
  <c r="O79" i="2"/>
  <c r="K76" i="2"/>
  <c r="O76" i="2"/>
  <c r="Q27" i="2"/>
  <c r="Q45" i="2"/>
  <c r="Q34" i="2"/>
  <c r="Q29" i="2"/>
  <c r="K61" i="2"/>
  <c r="O61" i="2"/>
  <c r="K39" i="2"/>
  <c r="O39" i="2"/>
  <c r="K69" i="2"/>
  <c r="O69" i="2"/>
  <c r="K77" i="2"/>
  <c r="O77" i="2"/>
  <c r="K35" i="2"/>
  <c r="O35" i="2"/>
  <c r="K75" i="2"/>
  <c r="O75" i="2"/>
  <c r="K73" i="2"/>
  <c r="O73" i="2"/>
  <c r="K52" i="2"/>
  <c r="O52" i="2"/>
  <c r="Q82" i="2"/>
  <c r="Q70" i="2"/>
  <c r="Q79" i="2"/>
  <c r="K43" i="2"/>
  <c r="O43" i="2"/>
  <c r="K56" i="2"/>
  <c r="O56" i="2"/>
  <c r="K40" i="2"/>
  <c r="O40" i="2"/>
  <c r="L6" i="5"/>
  <c r="M10" i="5"/>
  <c r="S11" i="5"/>
  <c r="M6" i="5"/>
  <c r="M17" i="5"/>
  <c r="S18" i="5"/>
  <c r="M15" i="5"/>
  <c r="S10" i="5"/>
  <c r="L17" i="5"/>
  <c r="L15" i="5"/>
  <c r="L16" i="5"/>
  <c r="K18" i="5"/>
  <c r="O9" i="5"/>
  <c r="N12" i="5"/>
  <c r="K18" i="2"/>
  <c r="T7" i="5"/>
  <c r="J63" i="5"/>
  <c r="J64" i="5"/>
  <c r="J68" i="1"/>
  <c r="N68" i="1"/>
  <c r="J67" i="1"/>
  <c r="N67" i="1"/>
  <c r="J69" i="1"/>
  <c r="N69" i="1"/>
  <c r="J66" i="1"/>
  <c r="N66" i="1"/>
  <c r="P64" i="1"/>
  <c r="J62" i="1"/>
  <c r="N62" i="1"/>
  <c r="J60" i="1"/>
  <c r="N60" i="1"/>
  <c r="J59" i="1"/>
  <c r="N59" i="1"/>
  <c r="J58" i="1"/>
  <c r="N58" i="1"/>
  <c r="P60" i="1"/>
  <c r="J61" i="1"/>
  <c r="N61" i="1"/>
  <c r="J46" i="1"/>
  <c r="N46" i="1"/>
  <c r="J45" i="1"/>
  <c r="N45" i="1"/>
  <c r="P47" i="1"/>
  <c r="J44" i="1"/>
  <c r="N44" i="1"/>
  <c r="J41" i="1"/>
  <c r="N41" i="1"/>
  <c r="J42" i="1"/>
  <c r="N42" i="1"/>
  <c r="J43" i="1"/>
  <c r="N43" i="1"/>
  <c r="P43" i="1"/>
  <c r="J38" i="1"/>
  <c r="N38" i="1"/>
  <c r="J40" i="1"/>
  <c r="N40" i="1"/>
  <c r="J37" i="1"/>
  <c r="N37" i="1"/>
  <c r="P39" i="1"/>
  <c r="J35" i="1"/>
  <c r="N35" i="1"/>
  <c r="J36" i="1"/>
  <c r="N36" i="1"/>
  <c r="J33" i="1"/>
  <c r="N33" i="1"/>
  <c r="J31" i="5"/>
  <c r="J30" i="5"/>
  <c r="J29" i="5"/>
  <c r="J81" i="1"/>
  <c r="N81" i="1"/>
  <c r="J79" i="1"/>
  <c r="N79" i="1"/>
  <c r="J80" i="1"/>
  <c r="N80" i="1"/>
  <c r="P80" i="1"/>
  <c r="J78" i="1"/>
  <c r="N78" i="1"/>
  <c r="J83" i="5"/>
  <c r="K54" i="1"/>
  <c r="K52" i="1"/>
  <c r="J81" i="5"/>
  <c r="J80" i="5"/>
  <c r="J78" i="5"/>
  <c r="O61" i="1"/>
  <c r="O69" i="1"/>
  <c r="J40" i="5"/>
  <c r="J38" i="5"/>
  <c r="K30" i="1"/>
  <c r="K29" i="1"/>
  <c r="O29" i="1"/>
  <c r="K28" i="1"/>
  <c r="O28" i="1"/>
  <c r="J52" i="5"/>
  <c r="O56" i="1"/>
  <c r="O27" i="1"/>
  <c r="O75" i="1"/>
  <c r="O47" i="1"/>
  <c r="J35" i="5"/>
  <c r="O73" i="1"/>
  <c r="O60" i="1"/>
  <c r="O48" i="1"/>
  <c r="K79" i="1"/>
  <c r="K78" i="1"/>
  <c r="J70" i="1"/>
  <c r="N70" i="1"/>
  <c r="J71" i="1"/>
  <c r="N71" i="1"/>
  <c r="O81" i="1"/>
  <c r="O82" i="1"/>
  <c r="J82" i="1"/>
  <c r="N82" i="1"/>
  <c r="P83" i="1"/>
  <c r="P84" i="1"/>
  <c r="P56" i="1"/>
  <c r="P73" i="1"/>
  <c r="P51" i="1"/>
  <c r="P70" i="1"/>
  <c r="P57" i="1"/>
  <c r="J50" i="1"/>
  <c r="N50" i="1"/>
  <c r="J52" i="1"/>
  <c r="N52" i="1"/>
  <c r="L25" i="5"/>
  <c r="M25" i="5"/>
  <c r="O26" i="1"/>
  <c r="O46" i="1"/>
  <c r="O64" i="1"/>
  <c r="O67" i="1"/>
  <c r="O36" i="1"/>
  <c r="O83" i="1"/>
  <c r="O62" i="1"/>
  <c r="O34" i="1"/>
  <c r="K33" i="1"/>
  <c r="O33" i="1"/>
  <c r="K35" i="1"/>
  <c r="J30" i="1"/>
  <c r="N30" i="1"/>
  <c r="J32" i="1"/>
  <c r="N32" i="1"/>
  <c r="L26" i="5"/>
  <c r="K63" i="5"/>
  <c r="K64" i="5"/>
  <c r="K28" i="5"/>
  <c r="J84" i="1"/>
  <c r="N84" i="1"/>
  <c r="Q84" i="1"/>
  <c r="K40" i="5"/>
  <c r="K80" i="5"/>
  <c r="K79" i="5"/>
  <c r="K56" i="5"/>
  <c r="K49" i="5"/>
  <c r="K32" i="5"/>
  <c r="K77" i="5"/>
  <c r="Q32" i="1"/>
  <c r="K31" i="1"/>
  <c r="O31" i="1"/>
  <c r="K61" i="5"/>
  <c r="K55" i="5"/>
  <c r="K32" i="1"/>
  <c r="O32" i="1"/>
  <c r="K44" i="1"/>
  <c r="O44" i="1"/>
  <c r="K43" i="1"/>
  <c r="O43" i="1"/>
  <c r="K41" i="1"/>
  <c r="O41" i="1"/>
  <c r="K42" i="1"/>
  <c r="O42" i="1"/>
  <c r="K37" i="1"/>
  <c r="O37" i="1"/>
  <c r="K40" i="1"/>
  <c r="O40" i="1"/>
  <c r="K39" i="1"/>
  <c r="O39" i="1"/>
  <c r="K38" i="1"/>
  <c r="O38" i="1"/>
  <c r="K55" i="1"/>
  <c r="O55" i="1"/>
  <c r="K58" i="1"/>
  <c r="O58" i="1"/>
  <c r="Q57" i="1"/>
  <c r="K57" i="1"/>
  <c r="O57" i="1"/>
  <c r="O35" i="1"/>
  <c r="Q36" i="1"/>
  <c r="Q37" i="1"/>
  <c r="Q62" i="1"/>
  <c r="Q42" i="1"/>
  <c r="Q69" i="1"/>
  <c r="Q34" i="1"/>
  <c r="Q61" i="1"/>
  <c r="Q44" i="1"/>
  <c r="Q65" i="1"/>
  <c r="Q66" i="1"/>
  <c r="Q27" i="1"/>
  <c r="Q31" i="1"/>
  <c r="Q83" i="1"/>
  <c r="Q24" i="1"/>
  <c r="Q49" i="1"/>
  <c r="O53" i="1"/>
  <c r="O78" i="1"/>
  <c r="Q53" i="1"/>
  <c r="Q63" i="1"/>
  <c r="Q79" i="1"/>
  <c r="Q54" i="1"/>
  <c r="Q74" i="1"/>
  <c r="Q30" i="1"/>
  <c r="O54" i="1"/>
  <c r="O79" i="1"/>
  <c r="Q71" i="1"/>
  <c r="Q35" i="1"/>
  <c r="Q77" i="1"/>
  <c r="Q85" i="1"/>
  <c r="Q82" i="1"/>
  <c r="Q52" i="1"/>
  <c r="K47" i="5"/>
  <c r="K76" i="1"/>
  <c r="O76" i="1"/>
  <c r="Q76" i="1"/>
  <c r="K77" i="1"/>
  <c r="O77" i="1"/>
  <c r="K74" i="1"/>
  <c r="O74" i="1"/>
  <c r="K70" i="1"/>
  <c r="O70" i="1"/>
  <c r="K72" i="1"/>
  <c r="O72" i="1"/>
  <c r="K71" i="1"/>
  <c r="O71" i="1"/>
  <c r="Q68" i="1"/>
  <c r="K68" i="1"/>
  <c r="O68" i="1"/>
  <c r="K66" i="1"/>
  <c r="O66" i="1"/>
  <c r="Q64" i="1"/>
  <c r="K63" i="1"/>
  <c r="O63" i="1"/>
  <c r="K65" i="1"/>
  <c r="O65" i="1"/>
  <c r="K51" i="1"/>
  <c r="O51" i="1"/>
  <c r="K49" i="1"/>
  <c r="O49" i="1"/>
  <c r="Q50" i="1"/>
  <c r="K50" i="1"/>
  <c r="O50" i="1"/>
  <c r="K48" i="5"/>
  <c r="K72" i="5"/>
  <c r="L13" i="5"/>
  <c r="M16" i="5"/>
  <c r="M13" i="5"/>
  <c r="M8" i="5"/>
  <c r="S16" i="5"/>
  <c r="S9" i="5"/>
  <c r="K84" i="1"/>
  <c r="O84" i="1"/>
  <c r="K19" i="3"/>
  <c r="J84" i="5"/>
  <c r="N84" i="5"/>
  <c r="P86" i="5"/>
  <c r="K84" i="6"/>
  <c r="O84" i="6"/>
  <c r="P86" i="6"/>
  <c r="J83" i="11"/>
  <c r="K83" i="11"/>
  <c r="K84" i="11"/>
  <c r="J84" i="11"/>
  <c r="N44" i="11"/>
  <c r="P60" i="11"/>
  <c r="P34" i="11"/>
  <c r="P24" i="11"/>
  <c r="P84" i="11"/>
  <c r="N71" i="11"/>
  <c r="P75" i="11"/>
  <c r="P30" i="11"/>
  <c r="P31" i="11"/>
  <c r="P37" i="11"/>
  <c r="N47" i="11"/>
  <c r="N67" i="11"/>
  <c r="N40" i="11"/>
  <c r="N63" i="11"/>
  <c r="P29" i="11"/>
  <c r="N31" i="11"/>
  <c r="N29" i="11"/>
  <c r="N72" i="11"/>
  <c r="N79" i="11"/>
  <c r="N32" i="11"/>
  <c r="N33" i="11"/>
  <c r="P25" i="11"/>
  <c r="P44" i="11"/>
  <c r="N75" i="11"/>
  <c r="P42" i="11"/>
  <c r="P33" i="11"/>
  <c r="P70" i="11"/>
  <c r="P51" i="11"/>
  <c r="P62" i="11"/>
  <c r="P66" i="11"/>
  <c r="P52" i="11"/>
  <c r="P79" i="11"/>
  <c r="P76" i="11"/>
  <c r="P67" i="11"/>
  <c r="P28" i="11"/>
  <c r="P77" i="11"/>
  <c r="N41" i="11"/>
  <c r="N77" i="11"/>
  <c r="N62" i="11"/>
  <c r="P32" i="11"/>
  <c r="N60" i="11"/>
  <c r="N56" i="11"/>
  <c r="N26" i="11"/>
  <c r="P45" i="11"/>
  <c r="N58" i="11"/>
  <c r="N45" i="11"/>
  <c r="N25" i="11"/>
  <c r="N49" i="11"/>
  <c r="N61" i="11"/>
  <c r="P48" i="11"/>
  <c r="P82" i="11"/>
  <c r="P50" i="11"/>
  <c r="N55" i="11"/>
  <c r="P81" i="11"/>
  <c r="P73" i="11"/>
  <c r="N39" i="11"/>
  <c r="P27" i="11"/>
  <c r="P46" i="11"/>
  <c r="P47" i="11"/>
  <c r="P71" i="11"/>
  <c r="P36" i="11"/>
  <c r="N37" i="11"/>
  <c r="P26" i="11"/>
  <c r="P69" i="11"/>
  <c r="N27" i="11"/>
  <c r="N70" i="11"/>
  <c r="N68" i="11"/>
  <c r="N38" i="11"/>
  <c r="N51" i="11"/>
  <c r="N69" i="11"/>
  <c r="N43" i="11"/>
  <c r="N66" i="11"/>
  <c r="N84" i="11"/>
  <c r="N83" i="11"/>
  <c r="N57" i="11"/>
  <c r="P86" i="11"/>
  <c r="N78" i="11"/>
  <c r="N30" i="11"/>
  <c r="N59" i="11"/>
  <c r="N35" i="11"/>
  <c r="N34" i="11"/>
  <c r="N73" i="11"/>
  <c r="P53" i="11"/>
  <c r="P72" i="11"/>
  <c r="P43" i="11"/>
  <c r="P56" i="11"/>
  <c r="P49" i="11"/>
  <c r="P57" i="11"/>
  <c r="N42" i="11"/>
  <c r="P59" i="11"/>
  <c r="P74" i="11"/>
  <c r="P40" i="11"/>
  <c r="P39" i="11"/>
  <c r="P63" i="11"/>
  <c r="N53" i="11"/>
  <c r="P58" i="11"/>
  <c r="P80" i="11"/>
  <c r="P61" i="11"/>
  <c r="P83" i="11"/>
  <c r="N28" i="11"/>
  <c r="P38" i="11"/>
  <c r="N36" i="11"/>
  <c r="N74" i="11"/>
  <c r="Q86" i="11"/>
  <c r="O83" i="11"/>
  <c r="Q85" i="11"/>
  <c r="Q82" i="11"/>
  <c r="O36" i="11"/>
  <c r="O69" i="11"/>
  <c r="Q53" i="11"/>
  <c r="O53" i="11"/>
  <c r="Q75" i="11"/>
  <c r="Q61" i="11"/>
  <c r="Q80" i="11"/>
  <c r="Q73" i="11"/>
  <c r="Q49" i="11"/>
  <c r="Q68" i="11"/>
  <c r="Q40" i="11"/>
  <c r="Q70" i="11"/>
  <c r="Q74" i="11"/>
  <c r="O68" i="11"/>
  <c r="Q65" i="11"/>
  <c r="Q77" i="11"/>
  <c r="Q52" i="11"/>
  <c r="Q56" i="11"/>
  <c r="Q72" i="11"/>
  <c r="Q78" i="11"/>
  <c r="Q48" i="11"/>
  <c r="Q25" i="11"/>
  <c r="Q59" i="11"/>
  <c r="Q28" i="11"/>
  <c r="Q26" i="11"/>
  <c r="Q34" i="11"/>
  <c r="Q71" i="11"/>
  <c r="Q30" i="11"/>
  <c r="Q63" i="11"/>
  <c r="Q42" i="11"/>
  <c r="Q60" i="11"/>
  <c r="Q38" i="11"/>
  <c r="O80" i="11"/>
  <c r="Q36" i="11"/>
  <c r="Q69" i="11"/>
  <c r="Q46" i="11"/>
  <c r="Q51" i="11"/>
  <c r="Q44" i="11"/>
  <c r="Q76" i="11"/>
  <c r="O79" i="11"/>
  <c r="Q83" i="11"/>
  <c r="Q81" i="11"/>
  <c r="Q45" i="11"/>
  <c r="Q37" i="11"/>
  <c r="Q41" i="11"/>
  <c r="Q57" i="11"/>
  <c r="Q67" i="11"/>
  <c r="Q29" i="11"/>
  <c r="O35" i="11"/>
  <c r="Q54" i="11"/>
  <c r="Q79" i="11"/>
  <c r="Q35" i="11"/>
  <c r="Q55" i="11"/>
  <c r="Q66" i="11"/>
  <c r="O81" i="11"/>
  <c r="Q64" i="11"/>
  <c r="O76" i="11"/>
  <c r="O46" i="11"/>
  <c r="O48" i="11"/>
  <c r="O52" i="11"/>
  <c r="O40" i="11"/>
  <c r="O72" i="11"/>
  <c r="Q24" i="11"/>
  <c r="O41" i="11"/>
  <c r="O39" i="11"/>
  <c r="O74" i="11"/>
  <c r="O25" i="11"/>
  <c r="Q84" i="11"/>
  <c r="O32" i="11"/>
  <c r="Q32" i="11"/>
  <c r="O26" i="11"/>
  <c r="O47" i="11"/>
  <c r="O56" i="11"/>
  <c r="Q47" i="11"/>
  <c r="O43" i="11"/>
  <c r="O44" i="11"/>
  <c r="O75" i="11"/>
  <c r="Q27" i="11"/>
  <c r="O73" i="11"/>
  <c r="O34" i="11"/>
  <c r="O63" i="11"/>
  <c r="Q31" i="11"/>
  <c r="O65" i="11"/>
  <c r="O62" i="11"/>
  <c r="O27" i="11"/>
  <c r="O84" i="11"/>
  <c r="Q62" i="11"/>
  <c r="O42" i="11"/>
  <c r="O37" i="11"/>
  <c r="O61" i="11"/>
  <c r="Q50" i="11"/>
  <c r="O30" i="11"/>
  <c r="O54" i="11"/>
  <c r="Q33" i="11"/>
  <c r="O49" i="11"/>
  <c r="O45" i="11"/>
  <c r="O57" i="11"/>
  <c r="O28" i="11"/>
  <c r="O31" i="11"/>
  <c r="O77" i="11"/>
  <c r="Q58" i="11"/>
  <c r="O29" i="11"/>
  <c r="O82" i="11"/>
  <c r="O58" i="11"/>
  <c r="O38" i="11"/>
  <c r="O66" i="11"/>
  <c r="O51" i="11"/>
  <c r="O64" i="11"/>
  <c r="O59" i="11"/>
  <c r="Q39" i="11"/>
  <c r="O33" i="11"/>
  <c r="Q43" i="11"/>
  <c r="O60" i="11"/>
  <c r="O55" i="11"/>
  <c r="O67" i="11"/>
  <c r="O71" i="11"/>
  <c r="O50" i="11"/>
  <c r="O78" i="11"/>
  <c r="N41" i="10"/>
  <c r="N60" i="10"/>
  <c r="N45" i="10"/>
  <c r="P36" i="10"/>
  <c r="N82" i="10"/>
  <c r="N39" i="10"/>
  <c r="N44" i="10"/>
  <c r="N64" i="10"/>
  <c r="N67" i="10"/>
  <c r="P60" i="10"/>
  <c r="N84" i="10"/>
  <c r="P24" i="10"/>
  <c r="N73" i="10"/>
  <c r="N83" i="10"/>
  <c r="N68" i="10"/>
  <c r="P53" i="10"/>
  <c r="P64" i="10"/>
  <c r="N27" i="10"/>
  <c r="P77" i="10"/>
  <c r="P43" i="10"/>
  <c r="P69" i="10"/>
  <c r="P28" i="10"/>
  <c r="P71" i="10"/>
  <c r="P33" i="10"/>
  <c r="P30" i="10"/>
  <c r="N53" i="10"/>
  <c r="P74" i="10"/>
  <c r="P85" i="10"/>
  <c r="N28" i="10"/>
  <c r="P32" i="10"/>
  <c r="P86" i="10"/>
  <c r="P84" i="10"/>
  <c r="P46" i="10"/>
  <c r="P27" i="10"/>
  <c r="P66" i="10"/>
  <c r="P70" i="10"/>
  <c r="P61" i="10"/>
  <c r="P55" i="10"/>
  <c r="P49" i="10"/>
  <c r="P65" i="10"/>
  <c r="P58" i="10"/>
  <c r="P37" i="10"/>
  <c r="P35" i="10"/>
  <c r="P59" i="10"/>
  <c r="P75" i="10"/>
  <c r="P79" i="10"/>
  <c r="P38" i="10"/>
  <c r="P39" i="10"/>
  <c r="P78" i="10"/>
  <c r="P81" i="10"/>
  <c r="P56" i="10"/>
  <c r="P67" i="10"/>
  <c r="P42" i="10"/>
  <c r="P63" i="10"/>
  <c r="P54" i="10"/>
  <c r="P83" i="10"/>
  <c r="N40" i="10"/>
  <c r="P26" i="10"/>
  <c r="P34" i="10"/>
  <c r="P44" i="10"/>
  <c r="P29" i="10"/>
  <c r="N50" i="10"/>
  <c r="N71" i="10"/>
  <c r="P51" i="10"/>
  <c r="N33" i="10"/>
  <c r="P45" i="10"/>
  <c r="P52" i="10"/>
  <c r="P40" i="10"/>
  <c r="P31" i="10"/>
  <c r="N25" i="10"/>
  <c r="P47" i="10"/>
  <c r="P62" i="10"/>
  <c r="P73" i="10"/>
  <c r="P41" i="10"/>
  <c r="N80" i="10"/>
  <c r="N26" i="10"/>
  <c r="N32" i="10"/>
  <c r="N63" i="10"/>
  <c r="P57" i="10"/>
  <c r="P25" i="10"/>
  <c r="N48" i="10"/>
  <c r="N49" i="10"/>
  <c r="N29" i="10"/>
  <c r="N75" i="10"/>
  <c r="N61" i="10"/>
  <c r="N62" i="10"/>
  <c r="N38" i="10"/>
  <c r="N64" i="9"/>
  <c r="N54" i="9"/>
  <c r="O75" i="9"/>
  <c r="O83" i="9"/>
  <c r="N78" i="9"/>
  <c r="O60" i="9"/>
  <c r="Q67" i="9"/>
  <c r="O66" i="9"/>
  <c r="Q39" i="9"/>
  <c r="O70" i="9"/>
  <c r="O29" i="9"/>
  <c r="O43" i="9"/>
  <c r="Q74" i="9"/>
  <c r="Q86" i="9"/>
  <c r="O68" i="9"/>
  <c r="O82" i="9"/>
  <c r="O51" i="9"/>
  <c r="O32" i="9"/>
  <c r="P83" i="9"/>
  <c r="P27" i="9"/>
  <c r="N66" i="9"/>
  <c r="P59" i="9"/>
  <c r="N47" i="9"/>
  <c r="N46" i="9"/>
  <c r="N73" i="9"/>
  <c r="N31" i="9"/>
  <c r="N49" i="9"/>
  <c r="N80" i="9"/>
  <c r="N83" i="9"/>
  <c r="P86" i="9"/>
  <c r="P84" i="9"/>
  <c r="P71" i="9"/>
  <c r="P37" i="9"/>
  <c r="P43" i="9"/>
  <c r="P25" i="9"/>
  <c r="P26" i="9"/>
  <c r="N74" i="9"/>
  <c r="P60" i="9"/>
  <c r="P58" i="9"/>
  <c r="P52" i="9"/>
  <c r="P53" i="9"/>
  <c r="P67" i="9"/>
  <c r="P30" i="9"/>
  <c r="N56" i="9"/>
  <c r="P29" i="9"/>
  <c r="N38" i="9"/>
  <c r="P46" i="9"/>
  <c r="P80" i="9"/>
  <c r="P82" i="9"/>
  <c r="P41" i="9"/>
  <c r="P75" i="9"/>
  <c r="P61" i="9"/>
  <c r="P57" i="9"/>
  <c r="P79" i="9"/>
  <c r="P69" i="9"/>
  <c r="P45" i="9"/>
  <c r="P47" i="9"/>
  <c r="P32" i="9"/>
  <c r="P81" i="9"/>
  <c r="P62" i="9"/>
  <c r="P28" i="9"/>
  <c r="P64" i="9"/>
  <c r="P72" i="9"/>
  <c r="N42" i="9"/>
  <c r="P55" i="9"/>
  <c r="N53" i="9"/>
  <c r="N72" i="9"/>
  <c r="P49" i="9"/>
  <c r="P76" i="9"/>
  <c r="P56" i="9"/>
  <c r="P73" i="9"/>
  <c r="P40" i="9"/>
  <c r="P74" i="9"/>
  <c r="P36" i="9"/>
  <c r="P78" i="9"/>
  <c r="P68" i="9"/>
  <c r="N62" i="9"/>
  <c r="P34" i="9"/>
  <c r="P39" i="9"/>
  <c r="P48" i="9"/>
  <c r="P44" i="9"/>
  <c r="P42" i="9"/>
  <c r="N77" i="9"/>
  <c r="N58" i="9"/>
  <c r="P65" i="9"/>
  <c r="P33" i="9"/>
  <c r="P51" i="9"/>
  <c r="N26" i="9"/>
  <c r="N44" i="9"/>
  <c r="N55" i="9"/>
  <c r="N30" i="9"/>
  <c r="N82" i="9"/>
  <c r="N50" i="9"/>
  <c r="N33" i="9"/>
  <c r="N34" i="9"/>
  <c r="N25" i="9"/>
  <c r="O52" i="9"/>
  <c r="O56" i="9"/>
  <c r="P35" i="9"/>
  <c r="N39" i="9"/>
  <c r="P38" i="9"/>
  <c r="N29" i="9"/>
  <c r="N79" i="9"/>
  <c r="N51" i="9"/>
  <c r="P24" i="9"/>
  <c r="N37" i="9"/>
  <c r="N59" i="9"/>
  <c r="N84" i="9"/>
  <c r="N27" i="9"/>
  <c r="P85" i="9"/>
  <c r="N67" i="9"/>
  <c r="P31" i="9"/>
  <c r="P66" i="9"/>
  <c r="N75" i="9"/>
  <c r="Q24" i="9"/>
  <c r="O57" i="9"/>
  <c r="O44" i="9"/>
  <c r="N32" i="9"/>
  <c r="N76" i="9"/>
  <c r="N35" i="9"/>
  <c r="N61" i="9"/>
  <c r="Q30" i="9"/>
  <c r="O28" i="9"/>
  <c r="O39" i="9"/>
  <c r="Q79" i="9"/>
  <c r="O67" i="9"/>
  <c r="Q43" i="9"/>
  <c r="Q47" i="9"/>
  <c r="Q51" i="9"/>
  <c r="O42" i="9"/>
  <c r="O25" i="9"/>
  <c r="O77" i="9"/>
  <c r="O71" i="9"/>
  <c r="O34" i="9"/>
  <c r="N60" i="9"/>
  <c r="N48" i="9"/>
  <c r="P50" i="9"/>
  <c r="P77" i="9"/>
  <c r="N63" i="9"/>
  <c r="N68" i="9"/>
  <c r="N65" i="9"/>
  <c r="N69" i="9"/>
  <c r="N43" i="9"/>
  <c r="P70" i="9"/>
  <c r="N41" i="9"/>
  <c r="P63" i="9"/>
  <c r="N28" i="9"/>
  <c r="N40" i="9"/>
  <c r="N81" i="9"/>
  <c r="N36" i="9"/>
  <c r="N70" i="9"/>
  <c r="N45" i="9"/>
  <c r="Q82" i="9"/>
  <c r="Q70" i="9"/>
  <c r="O63" i="9"/>
  <c r="Q80" i="9"/>
  <c r="Q25" i="9"/>
  <c r="Q46" i="9"/>
  <c r="Q65" i="9"/>
  <c r="Q66" i="9"/>
  <c r="Q27" i="9"/>
  <c r="Q28" i="9"/>
  <c r="Q29" i="9"/>
  <c r="Q49" i="9"/>
  <c r="O53" i="9"/>
  <c r="Q26" i="9"/>
  <c r="O27" i="9"/>
  <c r="Q45" i="9"/>
  <c r="Q50" i="9"/>
  <c r="Q53" i="9"/>
  <c r="Q84" i="9"/>
  <c r="O76" i="9"/>
  <c r="O64" i="9"/>
  <c r="Q41" i="9"/>
  <c r="Q54" i="9"/>
  <c r="Q42" i="9"/>
  <c r="Q34" i="9"/>
  <c r="Q37" i="9"/>
  <c r="Q58" i="9"/>
  <c r="Q75" i="9"/>
  <c r="Q56" i="9"/>
  <c r="Q31" i="9"/>
  <c r="Q85" i="9"/>
  <c r="O58" i="9"/>
  <c r="O81" i="9"/>
  <c r="Q44" i="9"/>
  <c r="Q76" i="9"/>
  <c r="Q33" i="9"/>
  <c r="Q61" i="9"/>
  <c r="Q38" i="9"/>
  <c r="Q63" i="9"/>
  <c r="Q59" i="9"/>
  <c r="Q78" i="9"/>
  <c r="Q52" i="9"/>
  <c r="Q69" i="9"/>
  <c r="Q60" i="9"/>
  <c r="Q55" i="9"/>
  <c r="Q57" i="9"/>
  <c r="Q72" i="9"/>
  <c r="Q64" i="9"/>
  <c r="Q77" i="9"/>
  <c r="Q68" i="9"/>
  <c r="Q62" i="9"/>
  <c r="Q73" i="9"/>
  <c r="O49" i="9"/>
  <c r="Q36" i="9"/>
  <c r="Q81" i="9"/>
  <c r="Q40" i="9"/>
  <c r="Q48" i="9"/>
  <c r="O80" i="9"/>
  <c r="O50" i="9"/>
  <c r="O59" i="9"/>
  <c r="O79" i="9"/>
  <c r="O54" i="9"/>
  <c r="O78" i="9"/>
  <c r="O48" i="9"/>
  <c r="O31" i="9"/>
  <c r="O69" i="9"/>
  <c r="O61" i="9"/>
  <c r="O37" i="9"/>
  <c r="O72" i="9"/>
  <c r="O82" i="7"/>
  <c r="O67" i="7"/>
  <c r="O65" i="7"/>
  <c r="Q75" i="7"/>
  <c r="O32" i="7"/>
  <c r="O38" i="7"/>
  <c r="Q25" i="7"/>
  <c r="O60" i="7"/>
  <c r="Q40" i="7"/>
  <c r="Q28" i="7"/>
  <c r="Q71" i="7"/>
  <c r="Q81" i="7"/>
  <c r="O79" i="7"/>
  <c r="Q62" i="7"/>
  <c r="Q54" i="7"/>
  <c r="Q29" i="7"/>
  <c r="Q32" i="7"/>
  <c r="Q72" i="7"/>
  <c r="Q49" i="7"/>
  <c r="O52" i="7"/>
  <c r="Q60" i="7"/>
  <c r="Q80" i="7"/>
  <c r="Q65" i="7"/>
  <c r="O29" i="7"/>
  <c r="Q85" i="7"/>
  <c r="O34" i="7"/>
  <c r="P83" i="7"/>
  <c r="P52" i="7"/>
  <c r="P75" i="7"/>
  <c r="N53" i="7"/>
  <c r="P54" i="7"/>
  <c r="P73" i="7"/>
  <c r="P44" i="7"/>
  <c r="P28" i="7"/>
  <c r="P49" i="7"/>
  <c r="P33" i="7"/>
  <c r="P68" i="7"/>
  <c r="P78" i="7"/>
  <c r="P62" i="7"/>
  <c r="P85" i="7"/>
  <c r="P84" i="7"/>
  <c r="P67" i="7"/>
  <c r="P30" i="7"/>
  <c r="P86" i="7"/>
  <c r="P51" i="7"/>
  <c r="P46" i="7"/>
  <c r="P65" i="7"/>
  <c r="P40" i="7"/>
  <c r="P57" i="7"/>
  <c r="P45" i="7"/>
  <c r="P37" i="7"/>
  <c r="P72" i="7"/>
  <c r="P66" i="7"/>
  <c r="P43" i="7"/>
  <c r="P24" i="7"/>
  <c r="P55" i="7"/>
  <c r="P59" i="7"/>
  <c r="P38" i="7"/>
  <c r="P34" i="7"/>
  <c r="P36" i="7"/>
  <c r="P77" i="7"/>
  <c r="P41" i="7"/>
  <c r="P76" i="7"/>
  <c r="P70" i="7"/>
  <c r="P35" i="7"/>
  <c r="P48" i="7"/>
  <c r="N44" i="7"/>
  <c r="P29" i="7"/>
  <c r="P25" i="7"/>
  <c r="P26" i="7"/>
  <c r="P32" i="7"/>
  <c r="P69" i="7"/>
  <c r="N27" i="7"/>
  <c r="P64" i="7"/>
  <c r="N67" i="7"/>
  <c r="P74" i="7"/>
  <c r="P58" i="7"/>
  <c r="P81" i="7"/>
  <c r="N36" i="7"/>
  <c r="N35" i="7"/>
  <c r="N82" i="7"/>
  <c r="O66" i="7"/>
  <c r="P53" i="7"/>
  <c r="N56" i="7"/>
  <c r="N73" i="7"/>
  <c r="O54" i="7"/>
  <c r="P61" i="7"/>
  <c r="N76" i="7"/>
  <c r="P50" i="7"/>
  <c r="N39" i="7"/>
  <c r="P39" i="7"/>
  <c r="P79" i="7"/>
  <c r="N68" i="7"/>
  <c r="N84" i="7"/>
  <c r="N64" i="7"/>
  <c r="N42" i="7"/>
  <c r="O68" i="7"/>
  <c r="O48" i="7"/>
  <c r="O57" i="7"/>
  <c r="O37" i="7"/>
  <c r="O80" i="7"/>
  <c r="O64" i="7"/>
  <c r="Q34" i="7"/>
  <c r="Q82" i="7"/>
  <c r="O41" i="7"/>
  <c r="O76" i="7"/>
  <c r="Q66" i="7"/>
  <c r="Q37" i="7"/>
  <c r="O74" i="7"/>
  <c r="Q56" i="7"/>
  <c r="Q43" i="7"/>
  <c r="Q68" i="7"/>
  <c r="O72" i="7"/>
  <c r="Q24" i="7"/>
  <c r="Q79" i="7"/>
  <c r="O69" i="7"/>
  <c r="Q51" i="7"/>
  <c r="O70" i="7"/>
  <c r="Q31" i="7"/>
  <c r="Q41" i="7"/>
  <c r="Q30" i="7"/>
  <c r="Q70" i="7"/>
  <c r="O78" i="7"/>
  <c r="O56" i="7"/>
  <c r="O62" i="7"/>
  <c r="O75" i="7"/>
  <c r="Q86" i="7"/>
  <c r="Q84" i="7"/>
  <c r="O46" i="7"/>
  <c r="P60" i="7"/>
  <c r="N52" i="7"/>
  <c r="O71" i="7"/>
  <c r="N62" i="7"/>
  <c r="N58" i="7"/>
  <c r="P82" i="7"/>
  <c r="P47" i="7"/>
  <c r="N34" i="7"/>
  <c r="N49" i="7"/>
  <c r="N32" i="7"/>
  <c r="O39" i="7"/>
  <c r="N66" i="7"/>
  <c r="O40" i="7"/>
  <c r="Q55" i="7"/>
  <c r="O55" i="7"/>
  <c r="O61" i="7"/>
  <c r="O35" i="7"/>
  <c r="Q45" i="7"/>
  <c r="Q47" i="7"/>
  <c r="O50" i="7"/>
  <c r="Q27" i="7"/>
  <c r="Q69" i="7"/>
  <c r="Q53" i="7"/>
  <c r="Q61" i="7"/>
  <c r="Q67" i="7"/>
  <c r="Q50" i="7"/>
  <c r="Q73" i="7"/>
  <c r="Q77" i="7"/>
  <c r="Q57" i="7"/>
  <c r="Q78" i="7"/>
  <c r="O81" i="7"/>
  <c r="O53" i="7"/>
  <c r="Q35" i="7"/>
  <c r="Q52" i="7"/>
  <c r="Q36" i="7"/>
  <c r="O83" i="7"/>
  <c r="O63" i="7"/>
  <c r="O43" i="7"/>
  <c r="O45" i="7"/>
  <c r="O47" i="7"/>
  <c r="O25" i="7"/>
  <c r="O73" i="7"/>
  <c r="O28" i="7"/>
  <c r="N46" i="6"/>
  <c r="N70" i="6"/>
  <c r="N35" i="6"/>
  <c r="O28" i="6"/>
  <c r="N30" i="6"/>
  <c r="P33" i="6"/>
  <c r="P37" i="6"/>
  <c r="N69" i="6"/>
  <c r="N49" i="6"/>
  <c r="P65" i="6"/>
  <c r="P77" i="6"/>
  <c r="N82" i="6"/>
  <c r="N64" i="6"/>
  <c r="N37" i="6"/>
  <c r="N58" i="6"/>
  <c r="N73" i="6"/>
  <c r="N59" i="6"/>
  <c r="P24" i="6"/>
  <c r="P34" i="6"/>
  <c r="P66" i="6"/>
  <c r="P43" i="6"/>
  <c r="P72" i="6"/>
  <c r="P42" i="6"/>
  <c r="N51" i="6"/>
  <c r="P68" i="6"/>
  <c r="P32" i="6"/>
  <c r="P55" i="6"/>
  <c r="P78" i="6"/>
  <c r="P44" i="6"/>
  <c r="P46" i="6"/>
  <c r="N31" i="6"/>
  <c r="P48" i="6"/>
  <c r="P79" i="6"/>
  <c r="P69" i="6"/>
  <c r="N68" i="6"/>
  <c r="P67" i="6"/>
  <c r="P28" i="6"/>
  <c r="P63" i="6"/>
  <c r="P40" i="6"/>
  <c r="P62" i="6"/>
  <c r="P36" i="6"/>
  <c r="N79" i="6"/>
  <c r="P58" i="6"/>
  <c r="P81" i="6"/>
  <c r="P70" i="6"/>
  <c r="P83" i="6"/>
  <c r="P29" i="6"/>
  <c r="P27" i="6"/>
  <c r="P75" i="6"/>
  <c r="P35" i="6"/>
  <c r="P41" i="6"/>
  <c r="P85" i="6"/>
  <c r="P82" i="6"/>
  <c r="P64" i="6"/>
  <c r="P60" i="6"/>
  <c r="P30" i="6"/>
  <c r="P59" i="6"/>
  <c r="P26" i="6"/>
  <c r="P74" i="6"/>
  <c r="P51" i="6"/>
  <c r="P38" i="6"/>
  <c r="P31" i="6"/>
  <c r="P39" i="6"/>
  <c r="P52" i="6"/>
  <c r="P53" i="6"/>
  <c r="P84" i="6"/>
  <c r="P50" i="6"/>
  <c r="P76" i="6"/>
  <c r="P56" i="6"/>
  <c r="P71" i="6"/>
  <c r="P47" i="6"/>
  <c r="P80" i="6"/>
  <c r="N53" i="6"/>
  <c r="N66" i="6"/>
  <c r="N27" i="6"/>
  <c r="N38" i="6"/>
  <c r="P45" i="6"/>
  <c r="N65" i="6"/>
  <c r="N41" i="6"/>
  <c r="N81" i="6"/>
  <c r="P54" i="6"/>
  <c r="N76" i="6"/>
  <c r="N47" i="6"/>
  <c r="N52" i="6"/>
  <c r="N42" i="6"/>
  <c r="N63" i="6"/>
  <c r="N32" i="6"/>
  <c r="N39" i="6"/>
  <c r="N29" i="6"/>
  <c r="N60" i="6"/>
  <c r="J36" i="5"/>
  <c r="J39" i="5"/>
  <c r="K74" i="5"/>
  <c r="K37" i="5"/>
  <c r="J79" i="5"/>
  <c r="N79" i="5"/>
  <c r="J33" i="5"/>
  <c r="J66" i="5"/>
  <c r="K34" i="5"/>
  <c r="K62" i="5"/>
  <c r="J32" i="3"/>
  <c r="N32" i="3"/>
  <c r="K35" i="5"/>
  <c r="K75" i="5"/>
  <c r="J51" i="5"/>
  <c r="K50" i="5"/>
  <c r="K27" i="5"/>
  <c r="K45" i="5"/>
  <c r="P83" i="3"/>
  <c r="P79" i="3"/>
  <c r="P42" i="3"/>
  <c r="P69" i="3"/>
  <c r="P72" i="3"/>
  <c r="P53" i="3"/>
  <c r="P30" i="3"/>
  <c r="P81" i="3"/>
  <c r="P37" i="3"/>
  <c r="P51" i="3"/>
  <c r="P80" i="3"/>
  <c r="P45" i="3"/>
  <c r="P25" i="3"/>
  <c r="P29" i="3"/>
  <c r="P76" i="3"/>
  <c r="P48" i="3"/>
  <c r="P65" i="3"/>
  <c r="P75" i="3"/>
  <c r="P64" i="3"/>
  <c r="P52" i="3"/>
  <c r="N53" i="3"/>
  <c r="P71" i="3"/>
  <c r="P78" i="3"/>
  <c r="P74" i="3"/>
  <c r="P41" i="3"/>
  <c r="P63" i="3"/>
  <c r="P73" i="3"/>
  <c r="P85" i="3"/>
  <c r="P84" i="3"/>
  <c r="P59" i="3"/>
  <c r="P35" i="3"/>
  <c r="P44" i="3"/>
  <c r="P57" i="3"/>
  <c r="P56" i="3"/>
  <c r="P49" i="3"/>
  <c r="P61" i="3"/>
  <c r="P68" i="3"/>
  <c r="P86" i="3"/>
  <c r="P55" i="3"/>
  <c r="P46" i="3"/>
  <c r="P26" i="3"/>
  <c r="N72" i="3"/>
  <c r="P60" i="3"/>
  <c r="P67" i="3"/>
  <c r="P38" i="3"/>
  <c r="P32" i="3"/>
  <c r="P28" i="3"/>
  <c r="P40" i="3"/>
  <c r="P50" i="3"/>
  <c r="N56" i="3"/>
  <c r="P62" i="3"/>
  <c r="N64" i="3"/>
  <c r="N70" i="3"/>
  <c r="N75" i="3"/>
  <c r="N51" i="3"/>
  <c r="N35" i="3"/>
  <c r="N40" i="3"/>
  <c r="N42" i="3"/>
  <c r="N47" i="3"/>
  <c r="N81" i="3"/>
  <c r="P66" i="3"/>
  <c r="P24" i="3"/>
  <c r="N27" i="3"/>
  <c r="N80" i="3"/>
  <c r="J33" i="3"/>
  <c r="N33" i="3"/>
  <c r="J34" i="3"/>
  <c r="N34" i="3"/>
  <c r="P33" i="3"/>
  <c r="K39" i="5"/>
  <c r="K42" i="5"/>
  <c r="O42" i="5"/>
  <c r="K41" i="5"/>
  <c r="K26" i="5"/>
  <c r="O26" i="5"/>
  <c r="K29" i="5"/>
  <c r="K81" i="5"/>
  <c r="K30" i="5"/>
  <c r="K43" i="5"/>
  <c r="O43" i="5"/>
  <c r="K83" i="5"/>
  <c r="K68" i="5"/>
  <c r="K76" i="5"/>
  <c r="O76" i="5"/>
  <c r="Q42" i="4"/>
  <c r="O25" i="4"/>
  <c r="Q40" i="4"/>
  <c r="Q73" i="4"/>
  <c r="Q51" i="4"/>
  <c r="O59" i="4"/>
  <c r="Q25" i="4"/>
  <c r="O36" i="4"/>
  <c r="Q41" i="4"/>
  <c r="Q81" i="4"/>
  <c r="O31" i="4"/>
  <c r="O74" i="4"/>
  <c r="O79" i="4"/>
  <c r="O73" i="4"/>
  <c r="O28" i="4"/>
  <c r="J65" i="5"/>
  <c r="N65" i="5"/>
  <c r="K51" i="5"/>
  <c r="O51" i="5"/>
  <c r="O60" i="4"/>
  <c r="O48" i="4"/>
  <c r="Q27" i="4"/>
  <c r="Q33" i="4"/>
  <c r="Q43" i="4"/>
  <c r="Q71" i="4"/>
  <c r="O75" i="4"/>
  <c r="O30" i="4"/>
  <c r="Q59" i="4"/>
  <c r="O32" i="4"/>
  <c r="O35" i="4"/>
  <c r="Q54" i="4"/>
  <c r="Q77" i="4"/>
  <c r="Q76" i="4"/>
  <c r="Q69" i="4"/>
  <c r="O37" i="4"/>
  <c r="Q28" i="4"/>
  <c r="O70" i="4"/>
  <c r="O51" i="4"/>
  <c r="Q24" i="4"/>
  <c r="Q68" i="4"/>
  <c r="Q58" i="4"/>
  <c r="O52" i="4"/>
  <c r="O45" i="4"/>
  <c r="O29" i="4"/>
  <c r="O43" i="4"/>
  <c r="O27" i="4"/>
  <c r="Q50" i="4"/>
  <c r="Q48" i="4"/>
  <c r="Q62" i="4"/>
  <c r="Q78" i="4"/>
  <c r="O26" i="4"/>
  <c r="O72" i="4"/>
  <c r="Q65" i="4"/>
  <c r="O33" i="4"/>
  <c r="O71" i="4"/>
  <c r="Q52" i="4"/>
  <c r="Q61" i="4"/>
  <c r="O58" i="4"/>
  <c r="O84" i="4"/>
  <c r="O77" i="4"/>
  <c r="O83" i="4"/>
  <c r="O44" i="4"/>
  <c r="O82" i="4"/>
  <c r="Q55" i="5"/>
  <c r="Q24" i="5"/>
  <c r="Q53" i="5"/>
  <c r="K52" i="5"/>
  <c r="O52" i="5"/>
  <c r="K67" i="5"/>
  <c r="K78" i="5"/>
  <c r="O78" i="5"/>
  <c r="K54" i="5"/>
  <c r="K66" i="5"/>
  <c r="K69" i="5"/>
  <c r="K59" i="5"/>
  <c r="O59" i="5"/>
  <c r="K60" i="5"/>
  <c r="O60" i="5"/>
  <c r="Q65" i="2"/>
  <c r="O81" i="2"/>
  <c r="O63" i="2"/>
  <c r="O60" i="2"/>
  <c r="O31" i="2"/>
  <c r="J73" i="5"/>
  <c r="N73" i="5"/>
  <c r="J54" i="5"/>
  <c r="N54" i="5"/>
  <c r="J55" i="5"/>
  <c r="N55" i="5"/>
  <c r="P82" i="2"/>
  <c r="P81" i="2"/>
  <c r="P61" i="2"/>
  <c r="P40" i="2"/>
  <c r="P57" i="2"/>
  <c r="P45" i="2"/>
  <c r="P72" i="2"/>
  <c r="P48" i="2"/>
  <c r="P51" i="2"/>
  <c r="P33" i="2"/>
  <c r="P50" i="2"/>
  <c r="P68" i="2"/>
  <c r="P71" i="2"/>
  <c r="N35" i="2"/>
  <c r="P77" i="2"/>
  <c r="P58" i="2"/>
  <c r="P30" i="2"/>
  <c r="P52" i="2"/>
  <c r="P42" i="2"/>
  <c r="P26" i="2"/>
  <c r="P69" i="2"/>
  <c r="P38" i="2"/>
  <c r="P43" i="2"/>
  <c r="N82" i="2"/>
  <c r="P74" i="2"/>
  <c r="P54" i="2"/>
  <c r="P27" i="2"/>
  <c r="P63" i="2"/>
  <c r="P39" i="2"/>
  <c r="P66" i="2"/>
  <c r="P49" i="2"/>
  <c r="P67" i="2"/>
  <c r="P25" i="2"/>
  <c r="P76" i="2"/>
  <c r="P36" i="2"/>
  <c r="P35" i="2"/>
  <c r="N37" i="2"/>
  <c r="P60" i="2"/>
  <c r="P86" i="2"/>
  <c r="P83" i="2"/>
  <c r="P64" i="2"/>
  <c r="P79" i="2"/>
  <c r="P85" i="2"/>
  <c r="P34" i="2"/>
  <c r="P37" i="2"/>
  <c r="P55" i="2"/>
  <c r="N53" i="2"/>
  <c r="P46" i="2"/>
  <c r="N50" i="2"/>
  <c r="P56" i="2"/>
  <c r="N34" i="2"/>
  <c r="N38" i="2"/>
  <c r="P75" i="2"/>
  <c r="N81" i="2"/>
  <c r="J44" i="5"/>
  <c r="N44" i="5"/>
  <c r="J43" i="5"/>
  <c r="N84" i="2"/>
  <c r="P29" i="2"/>
  <c r="N65" i="2"/>
  <c r="N77" i="2"/>
  <c r="N73" i="2"/>
  <c r="J47" i="5"/>
  <c r="J46" i="5"/>
  <c r="N46" i="5"/>
  <c r="N44" i="2"/>
  <c r="N62" i="2"/>
  <c r="N72" i="2"/>
  <c r="N67" i="2"/>
  <c r="N79" i="2"/>
  <c r="N41" i="2"/>
  <c r="N58" i="2"/>
  <c r="N71" i="2"/>
  <c r="N78" i="2"/>
  <c r="J41" i="5"/>
  <c r="N41" i="5"/>
  <c r="N33" i="2"/>
  <c r="O41" i="2"/>
  <c r="P47" i="2"/>
  <c r="P65" i="2"/>
  <c r="N63" i="2"/>
  <c r="N36" i="2"/>
  <c r="N43" i="2"/>
  <c r="P62" i="2"/>
  <c r="N56" i="2"/>
  <c r="J69" i="5"/>
  <c r="P24" i="2"/>
  <c r="N42" i="2"/>
  <c r="N60" i="2"/>
  <c r="P70" i="2"/>
  <c r="N55" i="2"/>
  <c r="J45" i="5"/>
  <c r="N45" i="5"/>
  <c r="N46" i="2"/>
  <c r="J76" i="5"/>
  <c r="J75" i="5"/>
  <c r="N75" i="5"/>
  <c r="N45" i="2"/>
  <c r="N74" i="2"/>
  <c r="N80" i="2"/>
  <c r="N25" i="2"/>
  <c r="N39" i="2"/>
  <c r="N59" i="2"/>
  <c r="N70" i="2"/>
  <c r="N49" i="2"/>
  <c r="N29" i="2"/>
  <c r="J49" i="5"/>
  <c r="N48" i="2"/>
  <c r="N75" i="2"/>
  <c r="N69" i="2"/>
  <c r="P44" i="2"/>
  <c r="P73" i="2"/>
  <c r="J67" i="5"/>
  <c r="N67" i="5"/>
  <c r="J59" i="5"/>
  <c r="N59" i="5"/>
  <c r="J60" i="5"/>
  <c r="N60" i="5"/>
  <c r="J58" i="5"/>
  <c r="N58" i="5"/>
  <c r="P80" i="2"/>
  <c r="P31" i="2"/>
  <c r="P41" i="2"/>
  <c r="P59" i="2"/>
  <c r="P78" i="2"/>
  <c r="N26" i="2"/>
  <c r="J42" i="5"/>
  <c r="N42" i="5"/>
  <c r="J70" i="5"/>
  <c r="O32" i="5"/>
  <c r="K25" i="5"/>
  <c r="O25" i="5"/>
  <c r="Q64" i="5"/>
  <c r="O68" i="5"/>
  <c r="O55" i="5"/>
  <c r="Q41" i="2"/>
  <c r="Q26" i="2"/>
  <c r="Q32" i="2"/>
  <c r="Q52" i="2"/>
  <c r="Q62" i="2"/>
  <c r="Q25" i="2"/>
  <c r="Q49" i="2"/>
  <c r="Q59" i="2"/>
  <c r="Q67" i="2"/>
  <c r="Q84" i="2"/>
  <c r="Q24" i="2"/>
  <c r="O67" i="2"/>
  <c r="Q60" i="2"/>
  <c r="Q66" i="2"/>
  <c r="Q47" i="2"/>
  <c r="Q36" i="2"/>
  <c r="Q61" i="2"/>
  <c r="Q30" i="2"/>
  <c r="Q39" i="2"/>
  <c r="Q35" i="2"/>
  <c r="Q73" i="2"/>
  <c r="Q64" i="2"/>
  <c r="Q28" i="2"/>
  <c r="Q33" i="2"/>
  <c r="O50" i="2"/>
  <c r="O53" i="2"/>
  <c r="Q76" i="2"/>
  <c r="Q40" i="2"/>
  <c r="Q31" i="2"/>
  <c r="Q80" i="2"/>
  <c r="Q53" i="2"/>
  <c r="Q50" i="2"/>
  <c r="Q43" i="2"/>
  <c r="Q37" i="2"/>
  <c r="Q51" i="2"/>
  <c r="Q44" i="2"/>
  <c r="Q85" i="2"/>
  <c r="Q83" i="2"/>
  <c r="Q72" i="2"/>
  <c r="Q55" i="2"/>
  <c r="O58" i="2"/>
  <c r="Q56" i="2"/>
  <c r="Q71" i="2"/>
  <c r="Q68" i="2"/>
  <c r="Q58" i="2"/>
  <c r="Q69" i="2"/>
  <c r="Q81" i="2"/>
  <c r="Q74" i="2"/>
  <c r="Q54" i="2"/>
  <c r="Q57" i="2"/>
  <c r="Q78" i="2"/>
  <c r="Q75" i="2"/>
  <c r="Q46" i="2"/>
  <c r="Q38" i="2"/>
  <c r="O28" i="2"/>
  <c r="O42" i="2"/>
  <c r="O62" i="2"/>
  <c r="Q63" i="2"/>
  <c r="O83" i="2"/>
  <c r="O49" i="2"/>
  <c r="O36" i="2"/>
  <c r="O84" i="2"/>
  <c r="O59" i="2"/>
  <c r="O30" i="2"/>
  <c r="O82" i="2"/>
  <c r="O46" i="2"/>
  <c r="O72" i="5"/>
  <c r="O48" i="5"/>
  <c r="O37" i="5"/>
  <c r="O47" i="2"/>
  <c r="O70" i="2"/>
  <c r="O38" i="2"/>
  <c r="O64" i="2"/>
  <c r="O74" i="2"/>
  <c r="O33" i="2"/>
  <c r="Q49" i="5"/>
  <c r="O50" i="5"/>
  <c r="P84" i="5"/>
  <c r="N57" i="5"/>
  <c r="P60" i="5"/>
  <c r="P79" i="5"/>
  <c r="N53" i="5"/>
  <c r="P28" i="5"/>
  <c r="P32" i="5"/>
  <c r="P85" i="5"/>
  <c r="P68" i="5"/>
  <c r="P56" i="5"/>
  <c r="P31" i="5"/>
  <c r="P46" i="5"/>
  <c r="P40" i="5"/>
  <c r="P77" i="5"/>
  <c r="P58" i="5"/>
  <c r="P44" i="5"/>
  <c r="P34" i="5"/>
  <c r="P27" i="5"/>
  <c r="P63" i="5"/>
  <c r="P45" i="5"/>
  <c r="N69" i="5"/>
  <c r="P54" i="5"/>
  <c r="P37" i="5"/>
  <c r="P73" i="5"/>
  <c r="P75" i="5"/>
  <c r="P64" i="5"/>
  <c r="P24" i="5"/>
  <c r="P51" i="5"/>
  <c r="P43" i="5"/>
  <c r="P78" i="5"/>
  <c r="P76" i="5"/>
  <c r="N49" i="5"/>
  <c r="N77" i="5"/>
  <c r="P41" i="5"/>
  <c r="P49" i="5"/>
  <c r="N47" i="5"/>
  <c r="P61" i="5"/>
  <c r="P81" i="5"/>
  <c r="P72" i="5"/>
  <c r="P71" i="5"/>
  <c r="P70" i="5"/>
  <c r="P50" i="5"/>
  <c r="P53" i="5"/>
  <c r="P57" i="5"/>
  <c r="P52" i="5"/>
  <c r="N61" i="5"/>
  <c r="N50" i="5"/>
  <c r="P42" i="5"/>
  <c r="P74" i="5"/>
  <c r="N62" i="5"/>
  <c r="N43" i="5"/>
  <c r="P47" i="5"/>
  <c r="P36" i="5"/>
  <c r="P69" i="5"/>
  <c r="N37" i="5"/>
  <c r="P67" i="5"/>
  <c r="P48" i="5"/>
  <c r="P59" i="5"/>
  <c r="P62" i="5"/>
  <c r="P55" i="5"/>
  <c r="N68" i="5"/>
  <c r="N48" i="5"/>
  <c r="N74" i="5"/>
  <c r="N70" i="5"/>
  <c r="P66" i="5"/>
  <c r="P29" i="5"/>
  <c r="N72" i="5"/>
  <c r="N76" i="5"/>
  <c r="N28" i="5"/>
  <c r="P38" i="5"/>
  <c r="P33" i="5"/>
  <c r="P83" i="5"/>
  <c r="P35" i="5"/>
  <c r="N52" i="5"/>
  <c r="P39" i="5"/>
  <c r="N80" i="5"/>
  <c r="Q81" i="1"/>
  <c r="Q33" i="1"/>
  <c r="Q29" i="1"/>
  <c r="Q40" i="1"/>
  <c r="Q28" i="1"/>
  <c r="O59" i="1"/>
  <c r="Q25" i="1"/>
  <c r="Q43" i="1"/>
  <c r="Q39" i="1"/>
  <c r="Q47" i="1"/>
  <c r="Q45" i="1"/>
  <c r="Q75" i="1"/>
  <c r="Q38" i="1"/>
  <c r="Q41" i="1"/>
  <c r="Q46" i="1"/>
  <c r="Q51" i="1"/>
  <c r="Q78" i="1"/>
  <c r="Q72" i="1"/>
  <c r="O25" i="1"/>
  <c r="Q70" i="1"/>
  <c r="Q67" i="1"/>
  <c r="Q48" i="1"/>
  <c r="Q58" i="1"/>
  <c r="Q73" i="1"/>
  <c r="Q56" i="1"/>
  <c r="Q59" i="1"/>
  <c r="Q60" i="1"/>
  <c r="O80" i="1"/>
  <c r="Q55" i="1"/>
  <c r="Q26" i="1"/>
  <c r="Q80" i="1"/>
  <c r="O45" i="1"/>
  <c r="P30" i="5"/>
  <c r="P65" i="5"/>
  <c r="Q74" i="5"/>
  <c r="O74" i="5"/>
  <c r="J27" i="5"/>
  <c r="N27" i="5"/>
  <c r="P26" i="5"/>
  <c r="N35" i="5"/>
  <c r="N38" i="5"/>
  <c r="N81" i="5"/>
  <c r="P82" i="5"/>
  <c r="N29" i="5"/>
  <c r="N64" i="5"/>
  <c r="N66" i="5"/>
  <c r="O44" i="5"/>
  <c r="J26" i="5"/>
  <c r="N26" i="5"/>
  <c r="J25" i="5"/>
  <c r="N25" i="5"/>
  <c r="P25" i="5"/>
  <c r="N36" i="5"/>
  <c r="N82" i="5"/>
  <c r="N39" i="5"/>
  <c r="O52" i="1"/>
  <c r="N83" i="5"/>
  <c r="N30" i="5"/>
  <c r="N33" i="5"/>
  <c r="N32" i="5"/>
  <c r="N56" i="5"/>
  <c r="N71" i="5"/>
  <c r="N51" i="5"/>
  <c r="O30" i="1"/>
  <c r="N40" i="5"/>
  <c r="N78" i="5"/>
  <c r="N31" i="5"/>
  <c r="N34" i="5"/>
  <c r="N63" i="5"/>
  <c r="P80" i="5"/>
  <c r="Q56" i="5"/>
  <c r="Q50" i="5"/>
  <c r="Q35" i="5"/>
  <c r="Q85" i="5"/>
  <c r="Q73" i="5"/>
  <c r="Q70" i="5"/>
  <c r="Q33" i="5"/>
  <c r="O53" i="5"/>
  <c r="Q65" i="5"/>
  <c r="Q80" i="5"/>
  <c r="Q46" i="5"/>
  <c r="Q31" i="5"/>
  <c r="Q76" i="5"/>
  <c r="Q32" i="5"/>
  <c r="O31" i="5"/>
  <c r="Q42" i="5"/>
  <c r="O39" i="5"/>
  <c r="Q59" i="5"/>
  <c r="Q41" i="5"/>
  <c r="Q47" i="5"/>
  <c r="Q60" i="5"/>
  <c r="Q83" i="5"/>
  <c r="Q66" i="5"/>
  <c r="Q39" i="5"/>
  <c r="Q78" i="5"/>
  <c r="Q36" i="5"/>
  <c r="Q68" i="5"/>
  <c r="O40" i="5"/>
  <c r="Q54" i="5"/>
  <c r="Q38" i="5"/>
  <c r="Q79" i="5"/>
  <c r="Q51" i="5"/>
  <c r="Q71" i="5"/>
  <c r="Q30" i="5"/>
  <c r="Q27" i="5"/>
  <c r="Q25" i="5"/>
  <c r="O34" i="5"/>
  <c r="Q75" i="5"/>
  <c r="Q37" i="5"/>
  <c r="Q57" i="5"/>
  <c r="Q34" i="5"/>
  <c r="Q48" i="5"/>
  <c r="Q52" i="5"/>
  <c r="Q72" i="5"/>
  <c r="Q40" i="5"/>
  <c r="Q58" i="5"/>
  <c r="Q45" i="5"/>
  <c r="O58" i="5"/>
  <c r="Q77" i="5"/>
  <c r="Q26" i="5"/>
  <c r="Q28" i="5"/>
  <c r="O28" i="5"/>
  <c r="O70" i="5"/>
  <c r="Q62" i="5"/>
  <c r="O45" i="5"/>
  <c r="O67" i="5"/>
  <c r="Q63" i="5"/>
  <c r="Q61" i="5"/>
  <c r="O77" i="5"/>
  <c r="O49" i="5"/>
  <c r="O66" i="5"/>
  <c r="Q82" i="5"/>
  <c r="O27" i="5"/>
  <c r="O62" i="5"/>
  <c r="Q43" i="5"/>
  <c r="O63" i="5"/>
  <c r="O81" i="5"/>
  <c r="O54" i="5"/>
  <c r="Q69" i="5"/>
  <c r="O65" i="5"/>
  <c r="O47" i="5"/>
  <c r="O73" i="5"/>
  <c r="O46" i="5"/>
  <c r="Q29" i="5"/>
  <c r="O29" i="5"/>
  <c r="O83" i="5"/>
  <c r="O36" i="5"/>
  <c r="O38" i="5"/>
  <c r="O41" i="5"/>
  <c r="O80" i="5"/>
  <c r="O33" i="5"/>
  <c r="Q81" i="5"/>
  <c r="O71" i="5"/>
  <c r="O57" i="5"/>
  <c r="Q44" i="5"/>
  <c r="Q67" i="5"/>
  <c r="O61" i="5"/>
  <c r="O35" i="5"/>
  <c r="Q84" i="5"/>
  <c r="O56" i="5"/>
  <c r="O75" i="5"/>
  <c r="O30" i="5"/>
  <c r="O69" i="5"/>
  <c r="O64" i="5"/>
  <c r="O79" i="5"/>
  <c r="O82" i="5"/>
  <c r="K19" i="6"/>
  <c r="K19" i="8"/>
  <c r="K19" i="4"/>
  <c r="K19" i="2"/>
  <c r="Q86" i="5"/>
  <c r="K84" i="5"/>
  <c r="O84" i="5"/>
</calcChain>
</file>

<file path=xl/sharedStrings.xml><?xml version="1.0" encoding="utf-8"?>
<sst xmlns="http://schemas.openxmlformats.org/spreadsheetml/2006/main" count="1729" uniqueCount="97">
  <si>
    <t>D. Número de empresas</t>
  </si>
  <si>
    <t>A. Ventas totales</t>
  </si>
  <si>
    <t>TOTAL</t>
  </si>
  <si>
    <t>20221T</t>
  </si>
  <si>
    <t>20222T</t>
  </si>
  <si>
    <t>20223T</t>
  </si>
  <si>
    <t>20224T</t>
  </si>
  <si>
    <t>20231T</t>
  </si>
  <si>
    <t>20232T</t>
  </si>
  <si>
    <t>S.1. Ventas - compras</t>
  </si>
  <si>
    <t>S.2. Indicador de resultado bruto de explotación</t>
  </si>
  <si>
    <t>A. Ventas y otros ingresos (IS)</t>
  </si>
  <si>
    <t>S.1. Ventas - compras (IS)</t>
  </si>
  <si>
    <t>S.2. Resultado bruto de explotación (IS)</t>
  </si>
  <si>
    <t>Margen Ventas unitario (IVARET)</t>
  </si>
  <si>
    <t>Margen Ventas unitario (IS)</t>
  </si>
  <si>
    <t>S.2. Indicador RBE        (tasa var)</t>
  </si>
  <si>
    <t>S.2. RBE        (tasa var)</t>
  </si>
  <si>
    <t>20091T</t>
  </si>
  <si>
    <t>20092T</t>
  </si>
  <si>
    <t>20093T</t>
  </si>
  <si>
    <t>20094T</t>
  </si>
  <si>
    <t>20101T</t>
  </si>
  <si>
    <t>20102T</t>
  </si>
  <si>
    <t>20103T</t>
  </si>
  <si>
    <t>20104T</t>
  </si>
  <si>
    <t>20111T</t>
  </si>
  <si>
    <t>20112T</t>
  </si>
  <si>
    <t>20113T</t>
  </si>
  <si>
    <t>20114T</t>
  </si>
  <si>
    <t>20121T</t>
  </si>
  <si>
    <t>20122T</t>
  </si>
  <si>
    <t>20123T</t>
  </si>
  <si>
    <t>20124T</t>
  </si>
  <si>
    <t>20131T</t>
  </si>
  <si>
    <t>20132T</t>
  </si>
  <si>
    <t>20133T</t>
  </si>
  <si>
    <t>20134T</t>
  </si>
  <si>
    <t>20141T</t>
  </si>
  <si>
    <t>20142T</t>
  </si>
  <si>
    <t>20143T</t>
  </si>
  <si>
    <t>20144T</t>
  </si>
  <si>
    <t>20151T</t>
  </si>
  <si>
    <t>20152T</t>
  </si>
  <si>
    <t>20153T</t>
  </si>
  <si>
    <t>20154T</t>
  </si>
  <si>
    <t>20161T</t>
  </si>
  <si>
    <t>20162T</t>
  </si>
  <si>
    <t>20163T</t>
  </si>
  <si>
    <t>20164T</t>
  </si>
  <si>
    <t>20171T</t>
  </si>
  <si>
    <t>20172T</t>
  </si>
  <si>
    <t>20173T</t>
  </si>
  <si>
    <t>20174T</t>
  </si>
  <si>
    <t>20181T</t>
  </si>
  <si>
    <t>20182T</t>
  </si>
  <si>
    <t>20183T</t>
  </si>
  <si>
    <t>20184T</t>
  </si>
  <si>
    <t>20191T</t>
  </si>
  <si>
    <t>20192T</t>
  </si>
  <si>
    <t>20193T</t>
  </si>
  <si>
    <t>20194T</t>
  </si>
  <si>
    <t>20201T</t>
  </si>
  <si>
    <t>20202T</t>
  </si>
  <si>
    <t>20203T</t>
  </si>
  <si>
    <t>20204T</t>
  </si>
  <si>
    <t>20211T</t>
  </si>
  <si>
    <t>20212T</t>
  </si>
  <si>
    <t>20213T</t>
  </si>
  <si>
    <t>20214T</t>
  </si>
  <si>
    <t>Base 2016=100</t>
  </si>
  <si>
    <t>% total</t>
  </si>
  <si>
    <t>ELEC+GAS - 35</t>
  </si>
  <si>
    <t>REFINO - 19</t>
  </si>
  <si>
    <t>COMERCIO AL POR MAYOR COMBUSTIBLES - 4671</t>
  </si>
  <si>
    <t>TOTAL SIN ENERGÍA - (19 +4671 + 35)</t>
  </si>
  <si>
    <t>ALIMENTACION - 10</t>
  </si>
  <si>
    <t>INDUSTRIA QUÍMICA - 20</t>
  </si>
  <si>
    <t>FABRICACIÓN VEHÍCULOS MOTOR -29</t>
  </si>
  <si>
    <t>CONSTRUCCIÓN - 41+42+43</t>
  </si>
  <si>
    <t>OTRO COMERCIO MAYORISTA SIN 4671</t>
  </si>
  <si>
    <t>COMERCIO MINORISTA E.N.E. - 471</t>
  </si>
  <si>
    <t>20233T</t>
  </si>
  <si>
    <t>Margen Ventas unitario sobre ventas-compras(IVARET)</t>
  </si>
  <si>
    <t>Margen Ventas unitario sobre ventas-compras(IS)</t>
  </si>
  <si>
    <t>mm4 MU sobre ventas compras</t>
  </si>
  <si>
    <t>mm4 MU s/ ventas</t>
  </si>
  <si>
    <t>20234T</t>
  </si>
  <si>
    <t>2023</t>
  </si>
  <si>
    <t>20241T</t>
  </si>
  <si>
    <t>20242T</t>
  </si>
  <si>
    <t>20243T</t>
  </si>
  <si>
    <t>20244T</t>
  </si>
  <si>
    <t>20251T</t>
  </si>
  <si>
    <t>20252T</t>
  </si>
  <si>
    <t>Tasas IS pob. Cte-&gt;</t>
  </si>
  <si>
    <t>20253T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</si>
</sst>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theme="4" tint="0.79998168889431442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6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3" fontId="0" fillId="0" borderId="0" xfId="0" applyNumberFormat="1" applyBorder="1"/>
    <xf numFmtId="0" fontId="3" fillId="0" borderId="0" xfId="0" applyFont="1" applyAlignment="1">
      <alignment horizontal="left"/>
    </xf>
    <xf numFmtId="3" fontId="3" fillId="0" borderId="0" xfId="0" applyNumberFormat="1" applyFont="1" applyBorder="1"/>
    <xf numFmtId="0" fontId="0" fillId="0" borderId="0" xfId="0" applyAlignment="1">
      <alignment horizontal="center" vertical="center" wrapText="1"/>
    </xf>
    <xf numFmtId="3" fontId="0" fillId="0" borderId="0" xfId="0" applyNumberFormat="1"/>
    <xf numFmtId="3" fontId="0" fillId="0" borderId="3" xfId="0" applyNumberFormat="1" applyBorder="1"/>
    <xf numFmtId="3" fontId="3" fillId="0" borderId="3" xfId="0" applyNumberFormat="1" applyFont="1" applyBorder="1"/>
    <xf numFmtId="0" fontId="2" fillId="2" borderId="2" xfId="0" quotePrefix="1" applyFont="1" applyFill="1" applyBorder="1" applyAlignment="1">
      <alignment horizontal="center" vertical="center" wrapText="1"/>
    </xf>
    <xf numFmtId="2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164" fontId="4" fillId="0" borderId="0" xfId="0" applyNumberFormat="1" applyFont="1"/>
    <xf numFmtId="0" fontId="2" fillId="3" borderId="2" xfId="0" quotePrefix="1" applyFont="1" applyFill="1" applyBorder="1" applyAlignment="1">
      <alignment horizontal="center" vertical="center" wrapText="1"/>
    </xf>
    <xf numFmtId="2" fontId="4" fillId="0" borderId="0" xfId="0" applyNumberFormat="1" applyFont="1"/>
    <xf numFmtId="2" fontId="5" fillId="0" borderId="0" xfId="0" applyNumberFormat="1" applyFont="1"/>
    <xf numFmtId="3" fontId="4" fillId="0" borderId="3" xfId="0" applyNumberFormat="1" applyFont="1" applyBorder="1"/>
    <xf numFmtId="0" fontId="6" fillId="0" borderId="0" xfId="0" applyFont="1"/>
    <xf numFmtId="164" fontId="0" fillId="0" borderId="0" xfId="1" applyNumberFormat="1" applyFont="1" applyAlignment="1">
      <alignment horizontal="center"/>
    </xf>
    <xf numFmtId="0" fontId="2" fillId="0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6" fillId="0" borderId="0" xfId="0" quotePrefix="1" applyFont="1" applyAlignment="1">
      <alignment horizontal="left"/>
    </xf>
    <xf numFmtId="3" fontId="4" fillId="0" borderId="0" xfId="0" applyNumberFormat="1" applyFont="1" applyBorder="1"/>
    <xf numFmtId="2" fontId="0" fillId="0" borderId="0" xfId="0" applyNumberFormat="1" applyFill="1"/>
    <xf numFmtId="3" fontId="0" fillId="0" borderId="0" xfId="0" applyNumberFormat="1" applyFill="1"/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2" fontId="5" fillId="0" borderId="0" xfId="0" applyNumberFormat="1" applyFont="1" applyFill="1"/>
    <xf numFmtId="165" fontId="0" fillId="0" borderId="0" xfId="0" applyNumberFormat="1" applyFill="1"/>
    <xf numFmtId="164" fontId="0" fillId="0" borderId="0" xfId="1" applyNumberFormat="1" applyFont="1" applyFill="1"/>
    <xf numFmtId="3" fontId="3" fillId="0" borderId="0" xfId="0" applyNumberFormat="1" applyFont="1" applyFill="1" applyBorder="1"/>
    <xf numFmtId="164" fontId="0" fillId="0" borderId="0" xfId="0" applyNumberFormat="1" applyFill="1"/>
    <xf numFmtId="2" fontId="7" fillId="0" borderId="0" xfId="0" applyNumberFormat="1" applyFont="1" applyFill="1"/>
    <xf numFmtId="165" fontId="3" fillId="0" borderId="0" xfId="0" applyNumberFormat="1" applyFont="1" applyFill="1"/>
    <xf numFmtId="2" fontId="3" fillId="0" borderId="0" xfId="0" applyNumberFormat="1" applyFont="1" applyFill="1"/>
    <xf numFmtId="2" fontId="8" fillId="0" borderId="0" xfId="0" applyNumberFormat="1" applyFont="1" applyFill="1"/>
    <xf numFmtId="2" fontId="9" fillId="0" borderId="0" xfId="0" applyNumberFormat="1" applyFont="1" applyFill="1"/>
    <xf numFmtId="0" fontId="11" fillId="0" borderId="0" xfId="2" applyFo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quotePrefix="1" applyFont="1" applyFill="1" applyBorder="1" applyAlignment="1">
      <alignment horizontal="center" vertical="center" wrapText="1"/>
    </xf>
    <xf numFmtId="165" fontId="0" fillId="0" borderId="0" xfId="1" applyNumberFormat="1" applyFont="1" applyAlignment="1">
      <alignment horizontal="right"/>
    </xf>
    <xf numFmtId="165" fontId="12" fillId="0" borderId="0" xfId="0" applyNumberFormat="1" applyFont="1" applyAlignment="1">
      <alignment horizontal="right"/>
    </xf>
    <xf numFmtId="0" fontId="12" fillId="0" borderId="0" xfId="0" applyFont="1" applyFill="1" applyAlignment="1">
      <alignment wrapText="1"/>
    </xf>
    <xf numFmtId="164" fontId="12" fillId="0" borderId="0" xfId="0" applyNumberFormat="1" applyFont="1" applyFill="1"/>
    <xf numFmtId="164" fontId="12" fillId="0" borderId="0" xfId="1" applyNumberFormat="1" applyFont="1" applyFill="1"/>
    <xf numFmtId="0" fontId="0" fillId="0" borderId="0" xfId="0" applyAlignment="1">
      <alignment horizontal="center"/>
    </xf>
    <xf numFmtId="3" fontId="12" fillId="4" borderId="0" xfId="0" applyNumberFormat="1" applyFont="1" applyFill="1" applyBorder="1"/>
    <xf numFmtId="0" fontId="2" fillId="0" borderId="5" xfId="0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horizontal="center"/>
    </xf>
    <xf numFmtId="0" fontId="12" fillId="4" borderId="0" xfId="0" applyFont="1" applyFill="1" applyAlignment="1">
      <alignment wrapText="1"/>
    </xf>
    <xf numFmtId="164" fontId="12" fillId="4" borderId="0" xfId="0" applyNumberFormat="1" applyFont="1" applyFill="1"/>
    <xf numFmtId="164" fontId="12" fillId="4" borderId="0" xfId="1" applyNumberFormat="1" applyFont="1" applyFill="1"/>
    <xf numFmtId="3" fontId="12" fillId="4" borderId="3" xfId="0" applyNumberFormat="1" applyFont="1" applyFill="1" applyBorder="1"/>
    <xf numFmtId="0" fontId="3" fillId="0" borderId="0" xfId="0" applyFont="1" applyFill="1" applyAlignment="1">
      <alignment wrapText="1"/>
    </xf>
    <xf numFmtId="164" fontId="3" fillId="0" borderId="0" xfId="1" applyNumberFormat="1" applyFont="1" applyFill="1"/>
    <xf numFmtId="0" fontId="3" fillId="0" borderId="0" xfId="0" applyFont="1" applyFill="1"/>
    <xf numFmtId="164" fontId="3" fillId="0" borderId="0" xfId="0" applyNumberFormat="1" applyFont="1" applyFill="1"/>
    <xf numFmtId="165" fontId="4" fillId="0" borderId="0" xfId="0" applyNumberFormat="1" applyFont="1"/>
    <xf numFmtId="165" fontId="12" fillId="0" borderId="0" xfId="0" applyNumberFormat="1" applyFont="1"/>
    <xf numFmtId="165" fontId="12" fillId="4" borderId="0" xfId="0" applyNumberFormat="1" applyFont="1" applyFill="1"/>
    <xf numFmtId="3" fontId="3" fillId="0" borderId="0" xfId="0" applyNumberFormat="1" applyFont="1"/>
  </cellXfs>
  <cellStyles count="3">
    <cellStyle name="Hipervínculo" xfId="2" builtinId="8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 actividades - Margen unitario sobre ventas (IVARET)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1524591492571744"/>
          <c:w val="0.90286351706036749"/>
          <c:h val="0.75083945860686652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Total!$R$52:$R$90</c:f>
              <c:strCache>
                <c:ptCount val="39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  <c:pt idx="38">
                  <c:v>20253T</c:v>
                </c:pt>
              </c:strCache>
            </c:strRef>
          </c:cat>
          <c:val>
            <c:numRef>
              <c:f>Total!$Q$52:$Q$90</c:f>
              <c:numCache>
                <c:formatCode>0.00</c:formatCode>
                <c:ptCount val="39"/>
                <c:pt idx="0">
                  <c:v>86.366991798056517</c:v>
                </c:pt>
                <c:pt idx="1">
                  <c:v>104.87832608871099</c:v>
                </c:pt>
                <c:pt idx="2">
                  <c:v>113.53527227007628</c:v>
                </c:pt>
                <c:pt idx="3">
                  <c:v>95.219409843156186</c:v>
                </c:pt>
                <c:pt idx="4">
                  <c:v>86.023666948617645</c:v>
                </c:pt>
                <c:pt idx="5">
                  <c:v>103.50622380827525</c:v>
                </c:pt>
                <c:pt idx="6">
                  <c:v>117.25191453225608</c:v>
                </c:pt>
                <c:pt idx="7">
                  <c:v>92.461413097499303</c:v>
                </c:pt>
                <c:pt idx="8">
                  <c:v>92.19334595014324</c:v>
                </c:pt>
                <c:pt idx="9">
                  <c:v>100.69790670675138</c:v>
                </c:pt>
                <c:pt idx="10">
                  <c:v>114.82285094387419</c:v>
                </c:pt>
                <c:pt idx="11">
                  <c:v>89.206945101033142</c:v>
                </c:pt>
                <c:pt idx="12">
                  <c:v>91.836184552778249</c:v>
                </c:pt>
                <c:pt idx="13">
                  <c:v>110.69980602614062</c:v>
                </c:pt>
                <c:pt idx="14">
                  <c:v>111.14754171370269</c:v>
                </c:pt>
                <c:pt idx="15">
                  <c:v>102.94952746225287</c:v>
                </c:pt>
                <c:pt idx="16">
                  <c:v>90.056461748337256</c:v>
                </c:pt>
                <c:pt idx="17">
                  <c:v>78.46047361360587</c:v>
                </c:pt>
                <c:pt idx="18">
                  <c:v>115.54622644608858</c:v>
                </c:pt>
                <c:pt idx="19">
                  <c:v>93.680754976181689</c:v>
                </c:pt>
                <c:pt idx="20">
                  <c:v>96.580246606977795</c:v>
                </c:pt>
                <c:pt idx="21">
                  <c:v>97.625951314192051</c:v>
                </c:pt>
                <c:pt idx="22">
                  <c:v>122.2124507325876</c:v>
                </c:pt>
                <c:pt idx="23">
                  <c:v>113.56950507924223</c:v>
                </c:pt>
                <c:pt idx="24">
                  <c:v>109.08012461201363</c:v>
                </c:pt>
                <c:pt idx="25">
                  <c:v>120.3264043619531</c:v>
                </c:pt>
                <c:pt idx="26">
                  <c:v>123.35458705594988</c:v>
                </c:pt>
                <c:pt idx="27">
                  <c:v>116.8180247013904</c:v>
                </c:pt>
                <c:pt idx="28">
                  <c:v>116.80323608688039</c:v>
                </c:pt>
                <c:pt idx="29">
                  <c:v>120.97464214864272</c:v>
                </c:pt>
                <c:pt idx="30">
                  <c:v>130.2364207730736</c:v>
                </c:pt>
                <c:pt idx="31">
                  <c:v>119.27031164975868</c:v>
                </c:pt>
                <c:pt idx="32">
                  <c:v>119.5399327096855</c:v>
                </c:pt>
                <c:pt idx="33">
                  <c:v>127.86831624310737</c:v>
                </c:pt>
                <c:pt idx="34">
                  <c:v>129.02668604096698</c:v>
                </c:pt>
                <c:pt idx="35">
                  <c:v>114.58283741536528</c:v>
                </c:pt>
                <c:pt idx="36">
                  <c:v>107.45821993835744</c:v>
                </c:pt>
                <c:pt idx="37">
                  <c:v>128.36733565373854</c:v>
                </c:pt>
                <c:pt idx="38">
                  <c:v>131.69958172363388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EA-4E7B-95D1-8B134C75A97D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578C-4167-A1C4-A58329C894D7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578C-4167-A1C4-A58329C894D7}"/>
              </c:ext>
            </c:extLst>
          </c:dPt>
          <c:cat>
            <c:strRef>
              <c:f>Total!$R$52:$R$90</c:f>
              <c:strCache>
                <c:ptCount val="39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  <c:pt idx="38">
                  <c:v>20253T</c:v>
                </c:pt>
              </c:strCache>
            </c:strRef>
          </c:cat>
          <c:val>
            <c:numRef>
              <c:f>Total!$O$52:$O$90</c:f>
              <c:numCache>
                <c:formatCode>0.00</c:formatCode>
                <c:ptCount val="39"/>
                <c:pt idx="0">
                  <c:v>99.129029466891865</c:v>
                </c:pt>
                <c:pt idx="1">
                  <c:v>100</c:v>
                </c:pt>
                <c:pt idx="2">
                  <c:v>99.914168787640278</c:v>
                </c:pt>
                <c:pt idx="3">
                  <c:v>99.571143217531343</c:v>
                </c:pt>
                <c:pt idx="4">
                  <c:v>100.5003037830763</c:v>
                </c:pt>
                <c:pt idx="5">
                  <c:v>99.810804596662067</c:v>
                </c:pt>
                <c:pt idx="6">
                  <c:v>101.35322434704348</c:v>
                </c:pt>
                <c:pt idx="7">
                  <c:v>100.65114507166251</c:v>
                </c:pt>
                <c:pt idx="8">
                  <c:v>100.04387917456702</c:v>
                </c:pt>
                <c:pt idx="9">
                  <c:v>99.230262175450491</c:v>
                </c:pt>
                <c:pt idx="10">
                  <c:v>99.140971826109237</c:v>
                </c:pt>
                <c:pt idx="11">
                  <c:v>101.64144665595654</c:v>
                </c:pt>
                <c:pt idx="12">
                  <c:v>100.72261934841367</c:v>
                </c:pt>
                <c:pt idx="13">
                  <c:v>104.1582649387186</c:v>
                </c:pt>
                <c:pt idx="14">
                  <c:v>103.71333423760838</c:v>
                </c:pt>
                <c:pt idx="15">
                  <c:v>95.653501134474666</c:v>
                </c:pt>
                <c:pt idx="16">
                  <c:v>96.753172317571128</c:v>
                </c:pt>
                <c:pt idx="17">
                  <c:v>94.435979196053339</c:v>
                </c:pt>
                <c:pt idx="18">
                  <c:v>96.066925410713495</c:v>
                </c:pt>
                <c:pt idx="19">
                  <c:v>100.85829483586002</c:v>
                </c:pt>
                <c:pt idx="20">
                  <c:v>102.52485090748478</c:v>
                </c:pt>
                <c:pt idx="21">
                  <c:v>107.49703843324991</c:v>
                </c:pt>
                <c:pt idx="22">
                  <c:v>110.62200793450887</c:v>
                </c:pt>
                <c:pt idx="23">
                  <c:v>116.29712119644913</c:v>
                </c:pt>
                <c:pt idx="24">
                  <c:v>116.58265527728973</c:v>
                </c:pt>
                <c:pt idx="25">
                  <c:v>117.39478518282675</c:v>
                </c:pt>
                <c:pt idx="26">
                  <c:v>119.32556305154345</c:v>
                </c:pt>
                <c:pt idx="27">
                  <c:v>119.48762249821586</c:v>
                </c:pt>
                <c:pt idx="28">
                  <c:v>121.20808092749678</c:v>
                </c:pt>
                <c:pt idx="29">
                  <c:v>121.82115266458887</c:v>
                </c:pt>
                <c:pt idx="30">
                  <c:v>122.50532682029012</c:v>
                </c:pt>
                <c:pt idx="31">
                  <c:v>124.22874534390628</c:v>
                </c:pt>
                <c:pt idx="32">
                  <c:v>123.92631166087963</c:v>
                </c:pt>
                <c:pt idx="33">
                  <c:v>122.75444310228127</c:v>
                </c:pt>
                <c:pt idx="34">
                  <c:v>119.73401490944926</c:v>
                </c:pt>
                <c:pt idx="35">
                  <c:v>119.85876976210706</c:v>
                </c:pt>
                <c:pt idx="36">
                  <c:v>120.52699368277378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EA-4E7B-95D1-8B134C75A9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426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35"/>
          <c:min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</a:t>
            </a:r>
            <a:r>
              <a:rPr lang="es-ES" baseline="0"/>
              <a:t> actividades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strRef>
              <c:f>Total!$B$4:$B$20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Total!$I$4:$I$20</c:f>
              <c:numCache>
                <c:formatCode>#,##0</c:formatCode>
                <c:ptCount val="17"/>
                <c:pt idx="0">
                  <c:v>126474.49457685005</c:v>
                </c:pt>
                <c:pt idx="1">
                  <c:v>127048.92669806996</c:v>
                </c:pt>
                <c:pt idx="2">
                  <c:v>100774.79193635</c:v>
                </c:pt>
                <c:pt idx="3">
                  <c:v>106553.10287724997</c:v>
                </c:pt>
                <c:pt idx="4">
                  <c:v>94805.305955829972</c:v>
                </c:pt>
                <c:pt idx="5">
                  <c:v>106800.42521590002</c:v>
                </c:pt>
                <c:pt idx="6">
                  <c:v>124301.47057644997</c:v>
                </c:pt>
                <c:pt idx="7">
                  <c:v>122497.91915577998</c:v>
                </c:pt>
                <c:pt idx="8">
                  <c:v>134028.42868084999</c:v>
                </c:pt>
                <c:pt idx="9">
                  <c:v>139522.94503687994</c:v>
                </c:pt>
                <c:pt idx="10">
                  <c:v>146834.63769428001</c:v>
                </c:pt>
                <c:pt idx="11">
                  <c:v>115779.95102834003</c:v>
                </c:pt>
                <c:pt idx="12">
                  <c:v>155765.50915396001</c:v>
                </c:pt>
                <c:pt idx="13">
                  <c:v>183628.72350849997</c:v>
                </c:pt>
                <c:pt idx="14">
                  <c:v>196855.12331506002</c:v>
                </c:pt>
                <c:pt idx="15">
                  <c:v>215906.57457659976</c:v>
                </c:pt>
                <c:pt idx="16">
                  <c:v>220666.71542658302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AD-4186-8337-AC285CA67D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in val="9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Total actividades 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Total!$B$4:$B$20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Total!$O$4:$O$20</c:f>
              <c:numCache>
                <c:formatCode>0.0</c:formatCode>
                <c:ptCount val="17"/>
                <c:pt idx="0">
                  <c:v>8.1745964830709372</c:v>
                </c:pt>
                <c:pt idx="1">
                  <c:v>8.0985326083169689</c:v>
                </c:pt>
                <c:pt idx="2">
                  <c:v>6.4075375950954108</c:v>
                </c:pt>
                <c:pt idx="3">
                  <c:v>6.9373882454673987</c:v>
                </c:pt>
                <c:pt idx="4">
                  <c:v>6.3840403469107052</c:v>
                </c:pt>
                <c:pt idx="5">
                  <c:v>6.8925036189329711</c:v>
                </c:pt>
                <c:pt idx="6">
                  <c:v>7.7350963606671499</c:v>
                </c:pt>
                <c:pt idx="7">
                  <c:v>7.4730620952837405</c:v>
                </c:pt>
                <c:pt idx="8">
                  <c:v>7.5094964707490401</c:v>
                </c:pt>
                <c:pt idx="9">
                  <c:v>7.3769780614268701</c:v>
                </c:pt>
                <c:pt idx="10">
                  <c:v>7.5626758288262614</c:v>
                </c:pt>
                <c:pt idx="11">
                  <c:v>6.6844989099691876</c:v>
                </c:pt>
                <c:pt idx="12">
                  <c:v>7.49186829007449</c:v>
                </c:pt>
                <c:pt idx="13">
                  <c:v>7.3551311542841349</c:v>
                </c:pt>
                <c:pt idx="14">
                  <c:v>7.8913778703969566</c:v>
                </c:pt>
                <c:pt idx="15">
                  <c:v>8.4345155503155649</c:v>
                </c:pt>
                <c:pt idx="16">
                  <c:v>8.239217254019767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09-4298-AD8A-81198E32C3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8.5"/>
          <c:min val="6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</a:t>
            </a:r>
            <a:r>
              <a:rPr lang="es-ES" baseline="0"/>
              <a:t> actividades 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Total!$B$4:$B$20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Total!$T$4:$T$20</c:f>
              <c:numCache>
                <c:formatCode>0.0%</c:formatCode>
                <c:ptCount val="17"/>
                <c:pt idx="1">
                  <c:v>4.5418811369186685E-3</c:v>
                </c:pt>
                <c:pt idx="2">
                  <c:v>-0.20680328000062598</c:v>
                </c:pt>
                <c:pt idx="3">
                  <c:v>5.7338852602638823E-2</c:v>
                </c:pt>
                <c:pt idx="4">
                  <c:v>-0.11025297813197943</c:v>
                </c:pt>
                <c:pt idx="5">
                  <c:v>0.12652371235064197</c:v>
                </c:pt>
                <c:pt idx="6">
                  <c:v>0.16386681349976939</c:v>
                </c:pt>
                <c:pt idx="7">
                  <c:v>-1.4509493832261078E-2</c:v>
                </c:pt>
                <c:pt idx="8">
                  <c:v>9.4128207275151476E-2</c:v>
                </c:pt>
                <c:pt idx="9">
                  <c:v>4.0995156103139641E-2</c:v>
                </c:pt>
                <c:pt idx="10">
                  <c:v>5.2404947841857563E-2</c:v>
                </c:pt>
                <c:pt idx="11">
                  <c:v>-0.21149428468368625</c:v>
                </c:pt>
                <c:pt idx="12">
                  <c:v>0.34535822282246875</c:v>
                </c:pt>
                <c:pt idx="13">
                  <c:v>0.17887923010606732</c:v>
                </c:pt>
                <c:pt idx="14">
                  <c:v>7.2027946139634258E-2</c:v>
                </c:pt>
                <c:pt idx="15">
                  <c:v>9.6779047152603326E-2</c:v>
                </c:pt>
                <c:pt idx="16">
                  <c:v>2.2047225098717149E-2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FA-4A43-A25F-635DFE824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35000000000000003"/>
          <c:min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 actividades - Margen unitario sobre el diferencial ventas-compras</a:t>
            </a:r>
            <a:r>
              <a:rPr lang="es-ES" baseline="0"/>
              <a:t> (</a:t>
            </a:r>
            <a:r>
              <a:rPr lang="es-ES"/>
              <a:t>IVARET)  </a:t>
            </a:r>
          </a:p>
          <a:p>
            <a:pPr>
              <a:defRPr/>
            </a:pPr>
            <a:r>
              <a:rPr lang="es-ES"/>
              <a:t> 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0133280410807342"/>
          <c:w val="0.90286351706036749"/>
          <c:h val="0.65535811704263502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Total!$R$52:$R$90</c:f>
              <c:strCache>
                <c:ptCount val="39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  <c:pt idx="38">
                  <c:v>20253T</c:v>
                </c:pt>
              </c:strCache>
            </c:strRef>
          </c:cat>
          <c:val>
            <c:numRef>
              <c:f>Total!$P$52:$P$90</c:f>
              <c:numCache>
                <c:formatCode>0.00</c:formatCode>
                <c:ptCount val="39"/>
                <c:pt idx="0">
                  <c:v>91.700180631442734</c:v>
                </c:pt>
                <c:pt idx="1">
                  <c:v>102.66033407246834</c:v>
                </c:pt>
                <c:pt idx="2">
                  <c:v>107.60919360948222</c:v>
                </c:pt>
                <c:pt idx="3">
                  <c:v>98.030291686606688</c:v>
                </c:pt>
                <c:pt idx="4">
                  <c:v>93.857349721147216</c:v>
                </c:pt>
                <c:pt idx="5">
                  <c:v>102.75781287337094</c:v>
                </c:pt>
                <c:pt idx="6">
                  <c:v>109.62344232408971</c:v>
                </c:pt>
                <c:pt idx="7">
                  <c:v>96.387613816132813</c:v>
                </c:pt>
                <c:pt idx="8">
                  <c:v>95.916115989334656</c:v>
                </c:pt>
                <c:pt idx="9">
                  <c:v>101.97609653255171</c:v>
                </c:pt>
                <c:pt idx="10">
                  <c:v>109.00075022624111</c:v>
                </c:pt>
                <c:pt idx="11">
                  <c:v>94.932366932465285</c:v>
                </c:pt>
                <c:pt idx="12">
                  <c:v>95.740072641990039</c:v>
                </c:pt>
                <c:pt idx="13">
                  <c:v>105.05108980187761</c:v>
                </c:pt>
                <c:pt idx="14">
                  <c:v>105.91877114917874</c:v>
                </c:pt>
                <c:pt idx="15">
                  <c:v>100.88735495822449</c:v>
                </c:pt>
                <c:pt idx="16">
                  <c:v>92.166082926447842</c:v>
                </c:pt>
                <c:pt idx="17">
                  <c:v>81.27916138107841</c:v>
                </c:pt>
                <c:pt idx="18">
                  <c:v>106.40457637727363</c:v>
                </c:pt>
                <c:pt idx="19">
                  <c:v>94.834886472346923</c:v>
                </c:pt>
                <c:pt idx="20">
                  <c:v>97.659750446694488</c:v>
                </c:pt>
                <c:pt idx="21">
                  <c:v>100.09678336651795</c:v>
                </c:pt>
                <c:pt idx="22">
                  <c:v>113.54119414885795</c:v>
                </c:pt>
                <c:pt idx="23">
                  <c:v>112.63679768429672</c:v>
                </c:pt>
                <c:pt idx="24">
                  <c:v>110.00838873828027</c:v>
                </c:pt>
                <c:pt idx="25">
                  <c:v>117.6698844289366</c:v>
                </c:pt>
                <c:pt idx="26">
                  <c:v>120.20735189241303</c:v>
                </c:pt>
                <c:pt idx="27">
                  <c:v>114.38271644605997</c:v>
                </c:pt>
                <c:pt idx="28">
                  <c:v>111.66131898015416</c:v>
                </c:pt>
                <c:pt idx="29">
                  <c:v>111.76318676742302</c:v>
                </c:pt>
                <c:pt idx="30">
                  <c:v>115.74103869060026</c:v>
                </c:pt>
                <c:pt idx="31">
                  <c:v>109.82505118381358</c:v>
                </c:pt>
                <c:pt idx="32">
                  <c:v>108.65190275365305</c:v>
                </c:pt>
                <c:pt idx="33">
                  <c:v>112.53421475897957</c:v>
                </c:pt>
                <c:pt idx="34">
                  <c:v>113.87782216064809</c:v>
                </c:pt>
                <c:pt idx="35">
                  <c:v>107.5436863571457</c:v>
                </c:pt>
                <c:pt idx="36">
                  <c:v>102.62395910434982</c:v>
                </c:pt>
                <c:pt idx="37">
                  <c:v>111.48379426502426</c:v>
                </c:pt>
                <c:pt idx="38">
                  <c:v>114.17451190500505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48-4E5A-9F96-5209B8A5E52D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Total!$R$52:$R$90</c:f>
              <c:strCache>
                <c:ptCount val="39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  <c:pt idx="38">
                  <c:v>20253T</c:v>
                </c:pt>
              </c:strCache>
            </c:strRef>
          </c:cat>
          <c:val>
            <c:numRef>
              <c:f>Total!$N$52:$N$90</c:f>
              <c:numCache>
                <c:formatCode>0.00</c:formatCode>
                <c:ptCount val="39"/>
                <c:pt idx="0">
                  <c:v>99.717356769861638</c:v>
                </c:pt>
                <c:pt idx="1">
                  <c:v>100</c:v>
                </c:pt>
                <c:pt idx="2">
                  <c:v>100.53929227242611</c:v>
                </c:pt>
                <c:pt idx="3">
                  <c:v>100.56366197265174</c:v>
                </c:pt>
                <c:pt idx="4">
                  <c:v>101.06722415130362</c:v>
                </c:pt>
                <c:pt idx="5">
                  <c:v>100.65655468368517</c:v>
                </c:pt>
                <c:pt idx="6">
                  <c:v>101.17124625073201</c:v>
                </c:pt>
                <c:pt idx="7">
                  <c:v>100.97581716552723</c:v>
                </c:pt>
                <c:pt idx="8">
                  <c:v>100.82014414106509</c:v>
                </c:pt>
                <c:pt idx="9">
                  <c:v>100.4563324201482</c:v>
                </c:pt>
                <c:pt idx="10">
                  <c:v>100.41232158331204</c:v>
                </c:pt>
                <c:pt idx="11">
                  <c:v>101.18106990064352</c:v>
                </c:pt>
                <c:pt idx="12">
                  <c:v>100.41057513137793</c:v>
                </c:pt>
                <c:pt idx="13">
                  <c:v>101.89932213781772</c:v>
                </c:pt>
                <c:pt idx="14">
                  <c:v>101.00582470893215</c:v>
                </c:pt>
                <c:pt idx="15">
                  <c:v>95.062842603732378</c:v>
                </c:pt>
                <c:pt idx="16">
                  <c:v>95.184293910756097</c:v>
                </c:pt>
                <c:pt idx="17">
                  <c:v>93.67117678928669</c:v>
                </c:pt>
                <c:pt idx="18">
                  <c:v>95.044593669348373</c:v>
                </c:pt>
                <c:pt idx="19">
                  <c:v>99.748999165708241</c:v>
                </c:pt>
                <c:pt idx="20">
                  <c:v>101.53315360860434</c:v>
                </c:pt>
                <c:pt idx="21">
                  <c:v>105.98363141159177</c:v>
                </c:pt>
                <c:pt idx="22">
                  <c:v>109.07079098448824</c:v>
                </c:pt>
                <c:pt idx="23">
                  <c:v>113.46406625009288</c:v>
                </c:pt>
                <c:pt idx="24">
                  <c:v>115.13060568598166</c:v>
                </c:pt>
                <c:pt idx="25">
                  <c:v>115.56708537642248</c:v>
                </c:pt>
                <c:pt idx="26">
                  <c:v>115.98031793689094</c:v>
                </c:pt>
                <c:pt idx="27">
                  <c:v>114.50364352151254</c:v>
                </c:pt>
                <c:pt idx="28">
                  <c:v>113.38706522105934</c:v>
                </c:pt>
                <c:pt idx="29">
                  <c:v>112.24764890549777</c:v>
                </c:pt>
                <c:pt idx="30">
                  <c:v>111.49529484887249</c:v>
                </c:pt>
                <c:pt idx="31">
                  <c:v>111.68805184676162</c:v>
                </c:pt>
                <c:pt idx="32">
                  <c:v>111.22224771427358</c:v>
                </c:pt>
                <c:pt idx="33">
                  <c:v>110.65190650760661</c:v>
                </c:pt>
                <c:pt idx="34">
                  <c:v>109.14492059528081</c:v>
                </c:pt>
                <c:pt idx="35">
                  <c:v>108.88231547179197</c:v>
                </c:pt>
                <c:pt idx="36">
                  <c:v>108.95648790788121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C48-4E5A-9F96-5209B8A5E5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54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20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Total actividades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strRef>
              <c:f>Total!$B$4:$B$20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Total!$N$4:$N$20</c:f>
              <c:numCache>
                <c:formatCode>0.0</c:formatCode>
                <c:ptCount val="17"/>
                <c:pt idx="0">
                  <c:v>34.189312801674063</c:v>
                </c:pt>
                <c:pt idx="1">
                  <c:v>35.054368412969183</c:v>
                </c:pt>
                <c:pt idx="2">
                  <c:v>29.973600181969701</c:v>
                </c:pt>
                <c:pt idx="3">
                  <c:v>32.489379962605497</c:v>
                </c:pt>
                <c:pt idx="4">
                  <c:v>30.762708274486307</c:v>
                </c:pt>
                <c:pt idx="5">
                  <c:v>32.85821731984845</c:v>
                </c:pt>
                <c:pt idx="6">
                  <c:v>35.114143196345701</c:v>
                </c:pt>
                <c:pt idx="7">
                  <c:v>33.664139486147121</c:v>
                </c:pt>
                <c:pt idx="8">
                  <c:v>34.188866759283137</c:v>
                </c:pt>
                <c:pt idx="9">
                  <c:v>33.747420438555629</c:v>
                </c:pt>
                <c:pt idx="10">
                  <c:v>33.491533644309825</c:v>
                </c:pt>
                <c:pt idx="11">
                  <c:v>29.784585045189761</c:v>
                </c:pt>
                <c:pt idx="12">
                  <c:v>34.149770426941728</c:v>
                </c:pt>
                <c:pt idx="13">
                  <c:v>35.716694972505827</c:v>
                </c:pt>
                <c:pt idx="14">
                  <c:v>35.196940562297904</c:v>
                </c:pt>
                <c:pt idx="15">
                  <c:v>35.764390504977044</c:v>
                </c:pt>
                <c:pt idx="16">
                  <c:v>35.106199682914379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BB-412F-B50E-99B00705A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36"/>
          <c:min val="3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Coquerías y refino petróleo </a:t>
            </a:r>
            <a:r>
              <a:rPr lang="es-ES"/>
              <a:t>- Margen unitario sobre ventas (IVARET)</a:t>
            </a:r>
          </a:p>
          <a:p>
            <a:pPr>
              <a:defRPr/>
            </a:pPr>
            <a:r>
              <a:rPr lang="es-ES"/>
              <a:t>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965506690727893"/>
          <c:w val="0.90286351706036749"/>
          <c:h val="0.70329834464585661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'Refino - 19'!$R$52:$R$89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'Refino - 19'!$Q$52:$Q$89</c:f>
              <c:numCache>
                <c:formatCode>0.00</c:formatCode>
                <c:ptCount val="38"/>
                <c:pt idx="0">
                  <c:v>58.126972746275484</c:v>
                </c:pt>
                <c:pt idx="1">
                  <c:v>97.648591647032461</c:v>
                </c:pt>
                <c:pt idx="2">
                  <c:v>129.62246829553695</c:v>
                </c:pt>
                <c:pt idx="3">
                  <c:v>114.60196731115508</c:v>
                </c:pt>
                <c:pt idx="4">
                  <c:v>20.187731953703953</c:v>
                </c:pt>
                <c:pt idx="5">
                  <c:v>114.33983908817262</c:v>
                </c:pt>
                <c:pt idx="6">
                  <c:v>176.78008876521923</c:v>
                </c:pt>
                <c:pt idx="7">
                  <c:v>158.09408264731212</c:v>
                </c:pt>
                <c:pt idx="8">
                  <c:v>201.71384552606932</c:v>
                </c:pt>
                <c:pt idx="9">
                  <c:v>219.41992681549917</c:v>
                </c:pt>
                <c:pt idx="10">
                  <c:v>137.20170352585112</c:v>
                </c:pt>
                <c:pt idx="11">
                  <c:v>122.12972975117454</c:v>
                </c:pt>
                <c:pt idx="12">
                  <c:v>141.89758170437824</c:v>
                </c:pt>
                <c:pt idx="13">
                  <c:v>223.7092457005418</c:v>
                </c:pt>
                <c:pt idx="14">
                  <c:v>147.73860020251362</c:v>
                </c:pt>
                <c:pt idx="15">
                  <c:v>214.02669606403157</c:v>
                </c:pt>
                <c:pt idx="16">
                  <c:v>75.399613420989695</c:v>
                </c:pt>
                <c:pt idx="17">
                  <c:v>90.176506214800582</c:v>
                </c:pt>
                <c:pt idx="18">
                  <c:v>211.74751625944316</c:v>
                </c:pt>
                <c:pt idx="19">
                  <c:v>159.03304163855191</c:v>
                </c:pt>
                <c:pt idx="20">
                  <c:v>171.14980752682285</c:v>
                </c:pt>
                <c:pt idx="21">
                  <c:v>259.82146616800549</c:v>
                </c:pt>
                <c:pt idx="22">
                  <c:v>198.19275320298559</c:v>
                </c:pt>
                <c:pt idx="23">
                  <c:v>156.13114754556389</c:v>
                </c:pt>
                <c:pt idx="24">
                  <c:v>75.112023663941514</c:v>
                </c:pt>
                <c:pt idx="25">
                  <c:v>28.426936185656555</c:v>
                </c:pt>
                <c:pt idx="26">
                  <c:v>31.55933192059371</c:v>
                </c:pt>
                <c:pt idx="27">
                  <c:v>23.158344003365446</c:v>
                </c:pt>
                <c:pt idx="28">
                  <c:v>112.54238303419078</c:v>
                </c:pt>
                <c:pt idx="29">
                  <c:v>104.93542455118477</c:v>
                </c:pt>
                <c:pt idx="30">
                  <c:v>167.57385760454702</c:v>
                </c:pt>
                <c:pt idx="31">
                  <c:v>133.0470856238131</c:v>
                </c:pt>
                <c:pt idx="32">
                  <c:v>130.20426920495228</c:v>
                </c:pt>
                <c:pt idx="33">
                  <c:v>128.7541429248262</c:v>
                </c:pt>
                <c:pt idx="34">
                  <c:v>27.678124204443748</c:v>
                </c:pt>
                <c:pt idx="35">
                  <c:v>160.64848629470944</c:v>
                </c:pt>
                <c:pt idx="36">
                  <c:v>31.692446126364377</c:v>
                </c:pt>
                <c:pt idx="37">
                  <c:v>107.2510524345353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BA-44A7-BFC1-F27BD3DE0C70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9CEE-4A1C-8B29-209D9941BCED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9CEE-4A1C-8B29-209D9941BCED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9CEE-4A1C-8B29-209D9941BCED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9CEE-4A1C-8B29-209D9941BCED}"/>
              </c:ext>
            </c:extLst>
          </c:dPt>
          <c:cat>
            <c:strRef>
              <c:f>'Refino - 19'!$R$52:$R$89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'Refino - 19'!$O$52:$O$89</c:f>
              <c:numCache>
                <c:formatCode>0.00</c:formatCode>
                <c:ptCount val="38"/>
                <c:pt idx="0">
                  <c:v>104.80439571679561</c:v>
                </c:pt>
                <c:pt idx="1">
                  <c:v>100</c:v>
                </c:pt>
                <c:pt idx="2">
                  <c:v>90.515189801857119</c:v>
                </c:pt>
                <c:pt idx="3">
                  <c:v>94.688001662142156</c:v>
                </c:pt>
                <c:pt idx="4">
                  <c:v>106.47740677956273</c:v>
                </c:pt>
                <c:pt idx="5">
                  <c:v>117.35043561360199</c:v>
                </c:pt>
                <c:pt idx="6">
                  <c:v>162.73196400669329</c:v>
                </c:pt>
                <c:pt idx="7">
                  <c:v>189.00198593852494</c:v>
                </c:pt>
                <c:pt idx="8">
                  <c:v>179.10738962868297</c:v>
                </c:pt>
                <c:pt idx="9">
                  <c:v>170.11630140464854</c:v>
                </c:pt>
                <c:pt idx="10">
                  <c:v>155.16223544922576</c:v>
                </c:pt>
                <c:pt idx="11">
                  <c:v>156.23456517048641</c:v>
                </c:pt>
                <c:pt idx="12">
                  <c:v>158.86878933965204</c:v>
                </c:pt>
                <c:pt idx="13">
                  <c:v>181.84303091786632</c:v>
                </c:pt>
                <c:pt idx="14">
                  <c:v>165.21853884701918</c:v>
                </c:pt>
                <c:pt idx="15">
                  <c:v>131.83535397558387</c:v>
                </c:pt>
                <c:pt idx="16">
                  <c:v>147.83758298981627</c:v>
                </c:pt>
                <c:pt idx="17">
                  <c:v>134.08916938344632</c:v>
                </c:pt>
                <c:pt idx="18">
                  <c:v>158.02671790990462</c:v>
                </c:pt>
                <c:pt idx="19">
                  <c:v>200.43795789820584</c:v>
                </c:pt>
                <c:pt idx="20">
                  <c:v>197.04926713409145</c:v>
                </c:pt>
                <c:pt idx="21">
                  <c:v>196.32379361084446</c:v>
                </c:pt>
                <c:pt idx="22">
                  <c:v>172.31434764512412</c:v>
                </c:pt>
                <c:pt idx="23">
                  <c:v>114.46571514953689</c:v>
                </c:pt>
                <c:pt idx="24">
                  <c:v>72.807359828938928</c:v>
                </c:pt>
                <c:pt idx="25">
                  <c:v>39.564158943389302</c:v>
                </c:pt>
                <c:pt idx="26">
                  <c:v>48.921748785951621</c:v>
                </c:pt>
                <c:pt idx="27">
                  <c:v>68.048870877333684</c:v>
                </c:pt>
                <c:pt idx="28">
                  <c:v>102.05250229832201</c:v>
                </c:pt>
                <c:pt idx="29">
                  <c:v>129.5246877034339</c:v>
                </c:pt>
                <c:pt idx="30">
                  <c:v>133.9401592461243</c:v>
                </c:pt>
                <c:pt idx="31">
                  <c:v>139.89483883953466</c:v>
                </c:pt>
                <c:pt idx="32">
                  <c:v>104.92090548950885</c:v>
                </c:pt>
                <c:pt idx="33">
                  <c:v>111.82125565723294</c:v>
                </c:pt>
                <c:pt idx="34">
                  <c:v>87.193299887585937</c:v>
                </c:pt>
                <c:pt idx="35">
                  <c:v>81.817527265013226</c:v>
                </c:pt>
                <c:pt idx="36">
                  <c:v>137.49600926717017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FBA-44A7-BFC1-F27BD3DE0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270"/>
          <c:min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Coquerías y refino petróleo</a:t>
            </a:r>
            <a:r>
              <a:rPr lang="es-ES" baseline="0"/>
              <a:t>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strRef>
              <c:f>'Refino - 19'!$B$4:$B$20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'Refino - 19'!$I$4:$I$20</c:f>
              <c:numCache>
                <c:formatCode>#,##0</c:formatCode>
                <c:ptCount val="17"/>
                <c:pt idx="0">
                  <c:v>816.26943931000005</c:v>
                </c:pt>
                <c:pt idx="1">
                  <c:v>1487.61266839</c:v>
                </c:pt>
                <c:pt idx="2">
                  <c:v>1381.12745971</c:v>
                </c:pt>
                <c:pt idx="3">
                  <c:v>2274.1115318500001</c:v>
                </c:pt>
                <c:pt idx="4">
                  <c:v>1158.16175077</c:v>
                </c:pt>
                <c:pt idx="5">
                  <c:v>748.55499967000003</c:v>
                </c:pt>
                <c:pt idx="6">
                  <c:v>2665.22035112</c:v>
                </c:pt>
                <c:pt idx="7">
                  <c:v>2213.6380822699998</c:v>
                </c:pt>
                <c:pt idx="8">
                  <c:v>2309.16065381</c:v>
                </c:pt>
                <c:pt idx="9">
                  <c:v>2067.4539662299999</c:v>
                </c:pt>
                <c:pt idx="10">
                  <c:v>1323.2293211199999</c:v>
                </c:pt>
                <c:pt idx="11">
                  <c:v>109.07275817999999</c:v>
                </c:pt>
                <c:pt idx="12">
                  <c:v>854.45152031999999</c:v>
                </c:pt>
                <c:pt idx="13">
                  <c:v>3799.6961305300001</c:v>
                </c:pt>
                <c:pt idx="14">
                  <c:v>791.81688907</c:v>
                </c:pt>
                <c:pt idx="15">
                  <c:v>505.65251240999999</c:v>
                </c:pt>
                <c:pt idx="16">
                  <c:v>681.85273055545679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4E-4A08-B033-0163EE327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Coquerías y refino petróleo </a:t>
            </a:r>
            <a:r>
              <a:rPr lang="es-ES" baseline="0"/>
              <a:t>- Margen unitario sobre ventas  (IS)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'Refino - 19'!$B$4:$B$20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'Refino - 19'!$O$4:$O$20</c:f>
              <c:numCache>
                <c:formatCode>0.0</c:formatCode>
                <c:ptCount val="17"/>
                <c:pt idx="0">
                  <c:v>2.4071691600718355</c:v>
                </c:pt>
                <c:pt idx="1">
                  <c:v>3.7001330062937696</c:v>
                </c:pt>
                <c:pt idx="2">
                  <c:v>2.8015274977226405</c:v>
                </c:pt>
                <c:pt idx="3">
                  <c:v>3.8794316369690387</c:v>
                </c:pt>
                <c:pt idx="4">
                  <c:v>2.1275209609918981</c:v>
                </c:pt>
                <c:pt idx="5">
                  <c:v>1.4747616804721519</c:v>
                </c:pt>
                <c:pt idx="6">
                  <c:v>6.7849447412737405</c:v>
                </c:pt>
                <c:pt idx="7">
                  <c:v>6.4836726249323728</c:v>
                </c:pt>
                <c:pt idx="8">
                  <c:v>5.6650700775255105</c:v>
                </c:pt>
                <c:pt idx="9">
                  <c:v>4.2585737158191712</c:v>
                </c:pt>
                <c:pt idx="10">
                  <c:v>2.8254958237387671</c:v>
                </c:pt>
                <c:pt idx="11">
                  <c:v>0.36514819432222989</c:v>
                </c:pt>
                <c:pt idx="12">
                  <c:v>1.8797498465943732</c:v>
                </c:pt>
                <c:pt idx="13">
                  <c:v>5.1707683925581707</c:v>
                </c:pt>
                <c:pt idx="14">
                  <c:v>1.354642724820571</c:v>
                </c:pt>
                <c:pt idx="15">
                  <c:v>0.89218538857133611</c:v>
                </c:pt>
                <c:pt idx="16">
                  <c:v>1.1955826929614162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72-46D3-8B58-506EB654A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Coquerías y refino petróleo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strRef>
              <c:f>'Refino - 19'!$B$4:$B$20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'Refino - 19'!$T$4:$T$20</c:f>
              <c:numCache>
                <c:formatCode>0.0%</c:formatCode>
                <c:ptCount val="17"/>
                <c:pt idx="1">
                  <c:v>0.82245297538946494</c:v>
                </c:pt>
                <c:pt idx="2">
                  <c:v>-7.1581273097953479E-2</c:v>
                </c:pt>
                <c:pt idx="3">
                  <c:v>0.64656166660208392</c:v>
                </c:pt>
                <c:pt idx="4">
                  <c:v>-0.49071901947226393</c:v>
                </c:pt>
                <c:pt idx="5">
                  <c:v>-0.35366972776270178</c:v>
                </c:pt>
                <c:pt idx="6">
                  <c:v>2.5604870080287494</c:v>
                </c:pt>
                <c:pt idx="7">
                  <c:v>-0.16943524713077951</c:v>
                </c:pt>
                <c:pt idx="8">
                  <c:v>4.3151846864707633E-2</c:v>
                </c:pt>
                <c:pt idx="9">
                  <c:v>-0.10467296295785922</c:v>
                </c:pt>
                <c:pt idx="10">
                  <c:v>-0.3599715675735663</c:v>
                </c:pt>
                <c:pt idx="11">
                  <c:v>-0.91757078199591335</c:v>
                </c:pt>
                <c:pt idx="12">
                  <c:v>6.8337756794406941</c:v>
                </c:pt>
                <c:pt idx="13">
                  <c:v>3.4469417400146689</c:v>
                </c:pt>
                <c:pt idx="14">
                  <c:v>-0.79161047045107957</c:v>
                </c:pt>
                <c:pt idx="15">
                  <c:v>-0.36140221383267546</c:v>
                </c:pt>
                <c:pt idx="16">
                  <c:v>0.34846107518711933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2A-4DB1-96B4-AE6DAB4C00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7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Coquerías y refino petróleo 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   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2361251058757101"/>
          <c:w val="0.90286351706036749"/>
          <c:h val="0.6490088778743294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'Refino - 19'!$R$52:$R$89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'Refino - 19'!$P$52:$P$89</c:f>
              <c:numCache>
                <c:formatCode>0.00</c:formatCode>
                <c:ptCount val="38"/>
                <c:pt idx="0">
                  <c:v>90.773340425540539</c:v>
                </c:pt>
                <c:pt idx="1">
                  <c:v>98.188987688215661</c:v>
                </c:pt>
                <c:pt idx="2">
                  <c:v>106.05115216613039</c:v>
                </c:pt>
                <c:pt idx="3">
                  <c:v>104.98651972011336</c:v>
                </c:pt>
                <c:pt idx="4">
                  <c:v>71.194347966920375</c:v>
                </c:pt>
                <c:pt idx="5">
                  <c:v>104.17946614729804</c:v>
                </c:pt>
                <c:pt idx="6">
                  <c:v>109.23786095021852</c:v>
                </c:pt>
                <c:pt idx="7">
                  <c:v>107.43988521850081</c:v>
                </c:pt>
                <c:pt idx="8">
                  <c:v>108.60665071931028</c:v>
                </c:pt>
                <c:pt idx="9">
                  <c:v>108.81665169611966</c:v>
                </c:pt>
                <c:pt idx="10">
                  <c:v>108.87530943595183</c:v>
                </c:pt>
                <c:pt idx="11">
                  <c:v>105.78536860057663</c:v>
                </c:pt>
                <c:pt idx="12">
                  <c:v>105.72261828154367</c:v>
                </c:pt>
                <c:pt idx="13">
                  <c:v>109.77040549250505</c:v>
                </c:pt>
                <c:pt idx="14">
                  <c:v>109.16253301809893</c:v>
                </c:pt>
                <c:pt idx="15">
                  <c:v>109.31724428499076</c:v>
                </c:pt>
                <c:pt idx="16">
                  <c:v>96.137218345975057</c:v>
                </c:pt>
                <c:pt idx="17">
                  <c:v>93.114854561896166</c:v>
                </c:pt>
                <c:pt idx="18">
                  <c:v>108.34672215872357</c:v>
                </c:pt>
                <c:pt idx="19">
                  <c:v>104.85696657469097</c:v>
                </c:pt>
                <c:pt idx="20">
                  <c:v>106.8962336430954</c:v>
                </c:pt>
                <c:pt idx="21">
                  <c:v>109.07893938493618</c:v>
                </c:pt>
                <c:pt idx="22">
                  <c:v>110.15567152323642</c:v>
                </c:pt>
                <c:pt idx="23">
                  <c:v>108.21868846383771</c:v>
                </c:pt>
                <c:pt idx="24">
                  <c:v>103.75170773541123</c:v>
                </c:pt>
                <c:pt idx="25">
                  <c:v>94.658426694016583</c:v>
                </c:pt>
                <c:pt idx="26">
                  <c:v>100.6092156760576</c:v>
                </c:pt>
                <c:pt idx="27">
                  <c:v>88.893534472724014</c:v>
                </c:pt>
                <c:pt idx="28">
                  <c:v>104.04610132075496</c:v>
                </c:pt>
                <c:pt idx="29">
                  <c:v>106.08034939056668</c:v>
                </c:pt>
                <c:pt idx="30">
                  <c:v>109.99752010067164</c:v>
                </c:pt>
                <c:pt idx="31">
                  <c:v>107.78881222771422</c:v>
                </c:pt>
                <c:pt idx="32">
                  <c:v>104.55165714738348</c:v>
                </c:pt>
                <c:pt idx="33">
                  <c:v>107.35438889015883</c:v>
                </c:pt>
                <c:pt idx="34">
                  <c:v>89.598755566984494</c:v>
                </c:pt>
                <c:pt idx="35">
                  <c:v>108.72015907471216</c:v>
                </c:pt>
                <c:pt idx="36">
                  <c:v>86.022261393982575</c:v>
                </c:pt>
                <c:pt idx="37">
                  <c:v>103.48419998199456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64-45D1-A804-8781220E47C7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'Refino - 19'!$R$52:$R$89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'Refino - 19'!$N$52:$N$89</c:f>
              <c:numCache>
                <c:formatCode>0.00</c:formatCode>
                <c:ptCount val="38"/>
                <c:pt idx="0">
                  <c:v>100.1608670095037</c:v>
                </c:pt>
                <c:pt idx="1">
                  <c:v>100</c:v>
                </c:pt>
                <c:pt idx="2">
                  <c:v>95.10525188534497</c:v>
                </c:pt>
                <c:pt idx="3">
                  <c:v>96.60287150011554</c:v>
                </c:pt>
                <c:pt idx="4">
                  <c:v>97.399548696137572</c:v>
                </c:pt>
                <c:pt idx="5">
                  <c:v>98.012890070734443</c:v>
                </c:pt>
                <c:pt idx="6">
                  <c:v>107.36596575883193</c:v>
                </c:pt>
                <c:pt idx="7">
                  <c:v>108.52526214603732</c:v>
                </c:pt>
                <c:pt idx="8">
                  <c:v>108.43462426747065</c:v>
                </c:pt>
                <c:pt idx="9">
                  <c:v>108.0209951129896</c:v>
                </c:pt>
                <c:pt idx="10">
                  <c:v>107.29998700354797</c:v>
                </c:pt>
                <c:pt idx="11">
                  <c:v>107.53842545264429</c:v>
                </c:pt>
                <c:pt idx="12">
                  <c:v>107.61023134818106</c:v>
                </c:pt>
                <c:pt idx="13">
                  <c:v>108.49320026928461</c:v>
                </c:pt>
                <c:pt idx="14">
                  <c:v>106.09685028539246</c:v>
                </c:pt>
                <c:pt idx="15">
                  <c:v>101.93296255274025</c:v>
                </c:pt>
                <c:pt idx="16">
                  <c:v>101.72900983789638</c:v>
                </c:pt>
                <c:pt idx="17">
                  <c:v>100.61394041032146</c:v>
                </c:pt>
                <c:pt idx="18">
                  <c:v>103.30369423460152</c:v>
                </c:pt>
                <c:pt idx="19">
                  <c:v>107.29471544036153</c:v>
                </c:pt>
                <c:pt idx="20">
                  <c:v>107.74695278148974</c:v>
                </c:pt>
                <c:pt idx="21">
                  <c:v>108.58738325377644</c:v>
                </c:pt>
                <c:pt idx="22">
                  <c:v>107.80125177685538</c:v>
                </c:pt>
                <c:pt idx="23">
                  <c:v>104.19612360412549</c:v>
                </c:pt>
                <c:pt idx="24">
                  <c:v>101.80950964233078</c:v>
                </c:pt>
                <c:pt idx="25">
                  <c:v>96.97822114455235</c:v>
                </c:pt>
                <c:pt idx="26">
                  <c:v>97.051819540888303</c:v>
                </c:pt>
                <c:pt idx="27">
                  <c:v>99.907300215025828</c:v>
                </c:pt>
                <c:pt idx="28">
                  <c:v>102.25437632117934</c:v>
                </c:pt>
                <c:pt idx="29">
                  <c:v>106.97819575992689</c:v>
                </c:pt>
                <c:pt idx="30">
                  <c:v>107.104584716584</c:v>
                </c:pt>
                <c:pt idx="31">
                  <c:v>107.42309459148203</c:v>
                </c:pt>
                <c:pt idx="32">
                  <c:v>102.32340345806024</c:v>
                </c:pt>
                <c:pt idx="33">
                  <c:v>102.55624016980973</c:v>
                </c:pt>
                <c:pt idx="34">
                  <c:v>97.923891231459521</c:v>
                </c:pt>
                <c:pt idx="35">
                  <c:v>96.956344004418455</c:v>
                </c:pt>
                <c:pt idx="36">
                  <c:v>102.26730679620249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64-45D1-A804-8781220E47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0"/>
          <c:min val="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Coquerías y refino petróleo 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strRef>
              <c:f>'Refino - 19'!$B$4:$B$20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strCache>
            </c:strRef>
          </c:cat>
          <c:val>
            <c:numRef>
              <c:f>'Refino - 19'!$N$4:$N$20</c:f>
              <c:numCache>
                <c:formatCode>0.0</c:formatCode>
                <c:ptCount val="17"/>
                <c:pt idx="0">
                  <c:v>57.810571470026105</c:v>
                </c:pt>
                <c:pt idx="1">
                  <c:v>71.072576961156415</c:v>
                </c:pt>
                <c:pt idx="2">
                  <c:v>69.263919646787983</c:v>
                </c:pt>
                <c:pt idx="3">
                  <c:v>78.93327436375408</c:v>
                </c:pt>
                <c:pt idx="4">
                  <c:v>64.672121422899579</c:v>
                </c:pt>
                <c:pt idx="5">
                  <c:v>50.650914548929393</c:v>
                </c:pt>
                <c:pt idx="6">
                  <c:v>80.655416929131917</c:v>
                </c:pt>
                <c:pt idx="7">
                  <c:v>76.156827884843281</c:v>
                </c:pt>
                <c:pt idx="8">
                  <c:v>78.182176732635909</c:v>
                </c:pt>
                <c:pt idx="9">
                  <c:v>76.060234676510987</c:v>
                </c:pt>
                <c:pt idx="10">
                  <c:v>66.451628603740517</c:v>
                </c:pt>
                <c:pt idx="11">
                  <c:v>13.621393042962133</c:v>
                </c:pt>
                <c:pt idx="12">
                  <c:v>54.474307698528193</c:v>
                </c:pt>
                <c:pt idx="13">
                  <c:v>82.711539537826766</c:v>
                </c:pt>
                <c:pt idx="14">
                  <c:v>49.888378760538338</c:v>
                </c:pt>
                <c:pt idx="15">
                  <c:v>37.209071331622539</c:v>
                </c:pt>
                <c:pt idx="16">
                  <c:v>37.960707319608801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0C-4930-953F-57A8392D61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84"/>
          <c:min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mayorista combustibles </a:t>
            </a:r>
            <a:r>
              <a:rPr lang="es-ES"/>
              <a:t>- Margen unitario sobre ventas (IVARET)</a:t>
            </a:r>
          </a:p>
          <a:p>
            <a:pPr>
              <a:defRPr/>
            </a:pPr>
            <a:r>
              <a:rPr lang="es-ES"/>
              <a:t>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890993350447E-2"/>
          <c:y val="0.15958479061851236"/>
          <c:w val="0.90286351706036749"/>
          <c:h val="0.76667477135429329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'CM combust - 4671'!$R$52:$R$89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'CM combust - 4671'!$Q$52:$Q$89</c:f>
              <c:numCache>
                <c:formatCode>0.00</c:formatCode>
                <c:ptCount val="38"/>
                <c:pt idx="0">
                  <c:v>140.08698810581484</c:v>
                </c:pt>
                <c:pt idx="1">
                  <c:v>96.70942908313323</c:v>
                </c:pt>
                <c:pt idx="2">
                  <c:v>88.215475123352661</c:v>
                </c:pt>
                <c:pt idx="3">
                  <c:v>74.988107687699312</c:v>
                </c:pt>
                <c:pt idx="4">
                  <c:v>65.565695708077627</c:v>
                </c:pt>
                <c:pt idx="5">
                  <c:v>73.383655512280512</c:v>
                </c:pt>
                <c:pt idx="6">
                  <c:v>77.323972316064939</c:v>
                </c:pt>
                <c:pt idx="7">
                  <c:v>62.939904730981247</c:v>
                </c:pt>
                <c:pt idx="8">
                  <c:v>46.344558266383466</c:v>
                </c:pt>
                <c:pt idx="9">
                  <c:v>105.55834001587078</c:v>
                </c:pt>
                <c:pt idx="10">
                  <c:v>-24.513421547340172</c:v>
                </c:pt>
                <c:pt idx="11">
                  <c:v>33.297613652714894</c:v>
                </c:pt>
                <c:pt idx="12">
                  <c:v>16.804013917339759</c:v>
                </c:pt>
                <c:pt idx="13">
                  <c:v>4.6850062822906073</c:v>
                </c:pt>
                <c:pt idx="14">
                  <c:v>19.6022442529116</c:v>
                </c:pt>
                <c:pt idx="15">
                  <c:v>16.962608330430886</c:v>
                </c:pt>
                <c:pt idx="16">
                  <c:v>-13.62836881838834</c:v>
                </c:pt>
                <c:pt idx="17">
                  <c:v>55.467809444883557</c:v>
                </c:pt>
                <c:pt idx="18">
                  <c:v>-14.637769061902473</c:v>
                </c:pt>
                <c:pt idx="19">
                  <c:v>5.3343950648601011</c:v>
                </c:pt>
                <c:pt idx="20">
                  <c:v>-29.756444757724626</c:v>
                </c:pt>
                <c:pt idx="21">
                  <c:v>-35.077237730138364</c:v>
                </c:pt>
                <c:pt idx="22">
                  <c:v>-56.640108221921849</c:v>
                </c:pt>
                <c:pt idx="23">
                  <c:v>-106.98772933544709</c:v>
                </c:pt>
                <c:pt idx="24">
                  <c:v>-136.11941320446303</c:v>
                </c:pt>
                <c:pt idx="25">
                  <c:v>-123.92082090803032</c:v>
                </c:pt>
                <c:pt idx="26">
                  <c:v>-132.16753425361097</c:v>
                </c:pt>
                <c:pt idx="27">
                  <c:v>-139.20833149825461</c:v>
                </c:pt>
                <c:pt idx="28">
                  <c:v>-107.94068952419681</c:v>
                </c:pt>
                <c:pt idx="29">
                  <c:v>-103.19804271565273</c:v>
                </c:pt>
                <c:pt idx="30">
                  <c:v>-97.950310023780986</c:v>
                </c:pt>
                <c:pt idx="31">
                  <c:v>-121.38175806145613</c:v>
                </c:pt>
                <c:pt idx="32">
                  <c:v>-136.26337197772563</c:v>
                </c:pt>
                <c:pt idx="33">
                  <c:v>-138.65394336271518</c:v>
                </c:pt>
                <c:pt idx="34">
                  <c:v>-117.69775094525264</c:v>
                </c:pt>
                <c:pt idx="35">
                  <c:v>-98.701373119865636</c:v>
                </c:pt>
                <c:pt idx="36">
                  <c:v>-125.26027587814849</c:v>
                </c:pt>
                <c:pt idx="37">
                  <c:v>-122.81821690447347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34-4C32-B90D-80C32CE9C819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7138-46CB-A063-13EC040AD4AC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7138-46CB-A063-13EC040AD4AC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033E-4D4C-8EF6-2EBBBC9D5FC7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033E-4D4C-8EF6-2EBBBC9D5FC7}"/>
              </c:ext>
            </c:extLst>
          </c:dPt>
          <c:cat>
            <c:strRef>
              <c:f>'CM combust - 4671'!$R$52:$R$89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'CM combust - 4671'!$O$52:$O$89</c:f>
              <c:numCache>
                <c:formatCode>0.00</c:formatCode>
                <c:ptCount val="38"/>
                <c:pt idx="0">
                  <c:v>125.35829012516039</c:v>
                </c:pt>
                <c:pt idx="1">
                  <c:v>100</c:v>
                </c:pt>
                <c:pt idx="2">
                  <c:v>81.369676900565707</c:v>
                </c:pt>
                <c:pt idx="3">
                  <c:v>75.538233507852539</c:v>
                </c:pt>
                <c:pt idx="4">
                  <c:v>72.81535780603059</c:v>
                </c:pt>
                <c:pt idx="5">
                  <c:v>69.80330706685109</c:v>
                </c:pt>
                <c:pt idx="6">
                  <c:v>64.998022706427534</c:v>
                </c:pt>
                <c:pt idx="7">
                  <c:v>73.041693832325109</c:v>
                </c:pt>
                <c:pt idx="8">
                  <c:v>47.582345366473831</c:v>
                </c:pt>
                <c:pt idx="9">
                  <c:v>40.171772596907246</c:v>
                </c:pt>
                <c:pt idx="10">
                  <c:v>32.786636509646314</c:v>
                </c:pt>
                <c:pt idx="11">
                  <c:v>7.5683030762512731</c:v>
                </c:pt>
                <c:pt idx="12">
                  <c:v>18.597219526314216</c:v>
                </c:pt>
                <c:pt idx="13">
                  <c:v>14.513468195743211</c:v>
                </c:pt>
                <c:pt idx="14">
                  <c:v>6.9053725118111879</c:v>
                </c:pt>
                <c:pt idx="15">
                  <c:v>19.601073302459426</c:v>
                </c:pt>
                <c:pt idx="16">
                  <c:v>11.041069973755906</c:v>
                </c:pt>
                <c:pt idx="17">
                  <c:v>8.1340166573632118</c:v>
                </c:pt>
                <c:pt idx="18">
                  <c:v>4.1019976725291398</c:v>
                </c:pt>
                <c:pt idx="19">
                  <c:v>-18.534264121226343</c:v>
                </c:pt>
                <c:pt idx="20">
                  <c:v>-29.034848911231187</c:v>
                </c:pt>
                <c:pt idx="21">
                  <c:v>-57.115380011307984</c:v>
                </c:pt>
                <c:pt idx="22">
                  <c:v>-83.706122122992582</c:v>
                </c:pt>
                <c:pt idx="23">
                  <c:v>-105.91701791746557</c:v>
                </c:pt>
                <c:pt idx="24">
                  <c:v>-124.79887442538787</c:v>
                </c:pt>
                <c:pt idx="25">
                  <c:v>-132.85402496608972</c:v>
                </c:pt>
                <c:pt idx="26">
                  <c:v>-125.8093440460232</c:v>
                </c:pt>
                <c:pt idx="27">
                  <c:v>-120.62864949792878</c:v>
                </c:pt>
                <c:pt idx="28">
                  <c:v>-112.0743434404713</c:v>
                </c:pt>
                <c:pt idx="29">
                  <c:v>-107.61770008127165</c:v>
                </c:pt>
                <c:pt idx="30">
                  <c:v>-114.69837069465385</c:v>
                </c:pt>
                <c:pt idx="31">
                  <c:v>-123.56234585641947</c:v>
                </c:pt>
                <c:pt idx="32">
                  <c:v>-128.49920608678738</c:v>
                </c:pt>
                <c:pt idx="33">
                  <c:v>-122.82910985138975</c:v>
                </c:pt>
                <c:pt idx="34">
                  <c:v>-120.0783358264955</c:v>
                </c:pt>
                <c:pt idx="35">
                  <c:v>-116.11940421193505</c:v>
                </c:pt>
                <c:pt idx="36">
                  <c:v>-118.03787499829548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334-4C32-B90D-80C32CE9C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45"/>
          <c:min val="-1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  <c:majorUnit val="2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Comercio</a:t>
            </a:r>
            <a:r>
              <a:rPr lang="es-ES" baseline="0"/>
              <a:t> mayorista combustibles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'CM combust - 4671'!$B$4:$B$20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'CM combust - 4671'!$I$4:$I$20</c:f>
              <c:numCache>
                <c:formatCode>#,##0</c:formatCode>
                <c:ptCount val="17"/>
                <c:pt idx="0">
                  <c:v>1483.1421427</c:v>
                </c:pt>
                <c:pt idx="1">
                  <c:v>1343.25639456</c:v>
                </c:pt>
                <c:pt idx="2">
                  <c:v>1495.5773535400001</c:v>
                </c:pt>
                <c:pt idx="3">
                  <c:v>1902.7836867999999</c:v>
                </c:pt>
                <c:pt idx="4">
                  <c:v>1725.10434175</c:v>
                </c:pt>
                <c:pt idx="5">
                  <c:v>1292.94858838</c:v>
                </c:pt>
                <c:pt idx="6">
                  <c:v>1242.2436179399999</c:v>
                </c:pt>
                <c:pt idx="7">
                  <c:v>1211.97721748</c:v>
                </c:pt>
                <c:pt idx="8">
                  <c:v>1743.3827596199999</c:v>
                </c:pt>
                <c:pt idx="9">
                  <c:v>1572.9548599699999</c:v>
                </c:pt>
                <c:pt idx="10">
                  <c:v>1984.6061156000001</c:v>
                </c:pt>
                <c:pt idx="11">
                  <c:v>1462.8379201</c:v>
                </c:pt>
                <c:pt idx="12">
                  <c:v>1857.7653775000001</c:v>
                </c:pt>
                <c:pt idx="13">
                  <c:v>3172.97272002</c:v>
                </c:pt>
                <c:pt idx="14">
                  <c:v>2311.8301241099998</c:v>
                </c:pt>
                <c:pt idx="15">
                  <c:v>1569.0882262531716</c:v>
                </c:pt>
                <c:pt idx="16">
                  <c:v>1295.2353394452712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39-4399-BB36-05D033B14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3200"/>
          <c:min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3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mayorista combustibles 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'CM combust - 4671'!$B$4:$B$20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'CM combust - 4671'!$O$4:$O$20</c:f>
              <c:numCache>
                <c:formatCode>0.0</c:formatCode>
                <c:ptCount val="17"/>
                <c:pt idx="0">
                  <c:v>3.4382924465764493</c:v>
                </c:pt>
                <c:pt idx="1">
                  <c:v>2.5640522801808543</c:v>
                </c:pt>
                <c:pt idx="2">
                  <c:v>2.4183835123802573</c:v>
                </c:pt>
                <c:pt idx="3">
                  <c:v>3.0478058976167852</c:v>
                </c:pt>
                <c:pt idx="4">
                  <c:v>2.3427269589891959</c:v>
                </c:pt>
                <c:pt idx="5">
                  <c:v>1.4440973540286695</c:v>
                </c:pt>
                <c:pt idx="6">
                  <c:v>1.857402627843606</c:v>
                </c:pt>
                <c:pt idx="7">
                  <c:v>2.0582535848806485</c:v>
                </c:pt>
                <c:pt idx="8">
                  <c:v>2.4372480264523615</c:v>
                </c:pt>
                <c:pt idx="9">
                  <c:v>1.7931008622350224</c:v>
                </c:pt>
                <c:pt idx="10">
                  <c:v>2.3132018162500874</c:v>
                </c:pt>
                <c:pt idx="11">
                  <c:v>2.4861371153056027</c:v>
                </c:pt>
                <c:pt idx="12">
                  <c:v>1.9445128616871361</c:v>
                </c:pt>
                <c:pt idx="13">
                  <c:v>2.3066337837173756</c:v>
                </c:pt>
                <c:pt idx="14">
                  <c:v>2.2089376363376219</c:v>
                </c:pt>
                <c:pt idx="15">
                  <c:v>1.7934572775705058</c:v>
                </c:pt>
                <c:pt idx="16">
                  <c:v>1.7013406366775243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9A5-40AE-AC86-DB9B3F3FF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"/>
          <c:min val="1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mayorista combustibles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'CM combust - 4671'!$B$4:$B$20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'CM combust - 4671'!$T$4:$T$20</c:f>
              <c:numCache>
                <c:formatCode>0.0%</c:formatCode>
                <c:ptCount val="17"/>
                <c:pt idx="1">
                  <c:v>-9.4317155525864615E-2</c:v>
                </c:pt>
                <c:pt idx="2">
                  <c:v>0.11339678679132192</c:v>
                </c:pt>
                <c:pt idx="3">
                  <c:v>0.27227366895878102</c:v>
                </c:pt>
                <c:pt idx="4">
                  <c:v>-9.3378635880997929E-2</c:v>
                </c:pt>
                <c:pt idx="5">
                  <c:v>-0.25050992158051588</c:v>
                </c:pt>
                <c:pt idx="6">
                  <c:v>-3.9216540313896764E-2</c:v>
                </c:pt>
                <c:pt idx="7">
                  <c:v>-2.436430344491558E-2</c:v>
                </c:pt>
                <c:pt idx="8">
                  <c:v>0.43846165957221794</c:v>
                </c:pt>
                <c:pt idx="9">
                  <c:v>-9.7757017906468069E-2</c:v>
                </c:pt>
                <c:pt idx="10">
                  <c:v>0.2617057018647384</c:v>
                </c:pt>
                <c:pt idx="11">
                  <c:v>-0.2629076829899093</c:v>
                </c:pt>
                <c:pt idx="12">
                  <c:v>0.26997348918395736</c:v>
                </c:pt>
                <c:pt idx="13">
                  <c:v>0.70795126147192922</c:v>
                </c:pt>
                <c:pt idx="14">
                  <c:v>-0.27139930654826816</c:v>
                </c:pt>
                <c:pt idx="15">
                  <c:v>-0.32127875232301784</c:v>
                </c:pt>
                <c:pt idx="16">
                  <c:v>-0.17452994817368184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9F-404C-9113-4A63AC91C6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8"/>
          <c:min val="-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mayorista combustibles 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 </a:t>
            </a:r>
          </a:p>
          <a:p>
            <a:pPr>
              <a:defRPr/>
            </a:pPr>
            <a:r>
              <a:rPr lang="es-ES"/>
              <a:t> 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2042525959155507"/>
          <c:w val="0.90286351706036749"/>
          <c:h val="0.63307262289424981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'CM combust - 4671'!$R$52:$R$89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'CM combust - 4671'!$P$52:$P$89</c:f>
              <c:numCache>
                <c:formatCode>0.00</c:formatCode>
                <c:ptCount val="38"/>
                <c:pt idx="0">
                  <c:v>99.679340832834257</c:v>
                </c:pt>
                <c:pt idx="1">
                  <c:v>100.45121687837025</c:v>
                </c:pt>
                <c:pt idx="2">
                  <c:v>99.756907366119378</c:v>
                </c:pt>
                <c:pt idx="3">
                  <c:v>100.11253492267613</c:v>
                </c:pt>
                <c:pt idx="4">
                  <c:v>101.38066182809943</c:v>
                </c:pt>
                <c:pt idx="5">
                  <c:v>100.35948890238124</c:v>
                </c:pt>
                <c:pt idx="6">
                  <c:v>99.854165218983312</c:v>
                </c:pt>
                <c:pt idx="7">
                  <c:v>100.84425855043023</c:v>
                </c:pt>
                <c:pt idx="8">
                  <c:v>103.38779607579416</c:v>
                </c:pt>
                <c:pt idx="9">
                  <c:v>99.12276350638615</c:v>
                </c:pt>
                <c:pt idx="10">
                  <c:v>89.501300955215498</c:v>
                </c:pt>
                <c:pt idx="11">
                  <c:v>103.61680962206195</c:v>
                </c:pt>
                <c:pt idx="12">
                  <c:v>118.04257799504047</c:v>
                </c:pt>
                <c:pt idx="13">
                  <c:v>196.9746856609685</c:v>
                </c:pt>
                <c:pt idx="14">
                  <c:v>107.88886587400567</c:v>
                </c:pt>
                <c:pt idx="15">
                  <c:v>111.49627306611319</c:v>
                </c:pt>
                <c:pt idx="16">
                  <c:v>78.3059551946548</c:v>
                </c:pt>
                <c:pt idx="17">
                  <c:v>103.74638556769573</c:v>
                </c:pt>
                <c:pt idx="18">
                  <c:v>83.078540928240287</c:v>
                </c:pt>
                <c:pt idx="19">
                  <c:v>208.99188472814214</c:v>
                </c:pt>
                <c:pt idx="20">
                  <c:v>89.024191829585675</c:v>
                </c:pt>
                <c:pt idx="21">
                  <c:v>90.81185277338912</c:v>
                </c:pt>
                <c:pt idx="22">
                  <c:v>93.770705499708939</c:v>
                </c:pt>
                <c:pt idx="23">
                  <c:v>95.258906031269305</c:v>
                </c:pt>
                <c:pt idx="24">
                  <c:v>95.458617982741501</c:v>
                </c:pt>
                <c:pt idx="25">
                  <c:v>95.570359426011635</c:v>
                </c:pt>
                <c:pt idx="26">
                  <c:v>95.858563534730877</c:v>
                </c:pt>
                <c:pt idx="27">
                  <c:v>95.660648973819846</c:v>
                </c:pt>
                <c:pt idx="28">
                  <c:v>94.539988951578707</c:v>
                </c:pt>
                <c:pt idx="29">
                  <c:v>94.956644154290188</c:v>
                </c:pt>
                <c:pt idx="30">
                  <c:v>95.031539391846522</c:v>
                </c:pt>
                <c:pt idx="31">
                  <c:v>95.202143905595079</c:v>
                </c:pt>
                <c:pt idx="32">
                  <c:v>94.762117092767966</c:v>
                </c:pt>
                <c:pt idx="33">
                  <c:v>95.043750404593865</c:v>
                </c:pt>
                <c:pt idx="34">
                  <c:v>94.603905827961214</c:v>
                </c:pt>
                <c:pt idx="35">
                  <c:v>94.447779551165027</c:v>
                </c:pt>
                <c:pt idx="36">
                  <c:v>94.296455212667425</c:v>
                </c:pt>
                <c:pt idx="37">
                  <c:v>94.451706329965162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E99-492C-9AFD-BEE14402F59A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'CM combust - 4671'!$R$52:$R$89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'CM combust - 4671'!$N$52:$N$89</c:f>
              <c:numCache>
                <c:formatCode>0.00</c:formatCode>
                <c:ptCount val="38"/>
                <c:pt idx="0">
                  <c:v>99.557809683421084</c:v>
                </c:pt>
                <c:pt idx="1">
                  <c:v>100</c:v>
                </c:pt>
                <c:pt idx="2">
                  <c:v>100.42533024881631</c:v>
                </c:pt>
                <c:pt idx="3">
                  <c:v>100.40239825481905</c:v>
                </c:pt>
                <c:pt idx="4">
                  <c:v>100.42671271803502</c:v>
                </c:pt>
                <c:pt idx="5">
                  <c:v>100.60964362497353</c:v>
                </c:pt>
                <c:pt idx="6">
                  <c:v>101.11142718689723</c:v>
                </c:pt>
                <c:pt idx="7">
                  <c:v>100.80224583789845</c:v>
                </c:pt>
                <c:pt idx="8">
                  <c:v>98.214029771956504</c:v>
                </c:pt>
                <c:pt idx="9">
                  <c:v>98.907167539864432</c:v>
                </c:pt>
                <c:pt idx="10">
                  <c:v>102.57086301967601</c:v>
                </c:pt>
                <c:pt idx="11">
                  <c:v>127.03384355832161</c:v>
                </c:pt>
                <c:pt idx="12">
                  <c:v>131.63073478801914</c:v>
                </c:pt>
                <c:pt idx="13">
                  <c:v>133.60060064903195</c:v>
                </c:pt>
                <c:pt idx="14">
                  <c:v>123.66644494893552</c:v>
                </c:pt>
                <c:pt idx="15">
                  <c:v>100.35936992561733</c:v>
                </c:pt>
                <c:pt idx="16">
                  <c:v>94.156788689175997</c:v>
                </c:pt>
                <c:pt idx="17">
                  <c:v>118.53069160468324</c:v>
                </c:pt>
                <c:pt idx="18">
                  <c:v>121.21025076341596</c:v>
                </c:pt>
                <c:pt idx="19">
                  <c:v>117.97661756483933</c:v>
                </c:pt>
                <c:pt idx="20">
                  <c:v>120.64965870770648</c:v>
                </c:pt>
                <c:pt idx="21">
                  <c:v>92.216414033488249</c:v>
                </c:pt>
                <c:pt idx="22">
                  <c:v>93.825020571777216</c:v>
                </c:pt>
                <c:pt idx="23">
                  <c:v>95.014647234932852</c:v>
                </c:pt>
                <c:pt idx="24">
                  <c:v>95.536611743688326</c:v>
                </c:pt>
                <c:pt idx="25">
                  <c:v>95.637047479325972</c:v>
                </c:pt>
                <c:pt idx="26">
                  <c:v>95.407390221535266</c:v>
                </c:pt>
                <c:pt idx="27">
                  <c:v>95.253961403604904</c:v>
                </c:pt>
                <c:pt idx="28">
                  <c:v>95.047205367883819</c:v>
                </c:pt>
                <c:pt idx="29">
                  <c:v>94.932579100827624</c:v>
                </c:pt>
                <c:pt idx="30">
                  <c:v>94.988111136124942</c:v>
                </c:pt>
                <c:pt idx="31">
                  <c:v>95.009887698700851</c:v>
                </c:pt>
                <c:pt idx="32">
                  <c:v>94.902979307729538</c:v>
                </c:pt>
                <c:pt idx="33">
                  <c:v>94.714388219122014</c:v>
                </c:pt>
                <c:pt idx="34">
                  <c:v>94.597972749096883</c:v>
                </c:pt>
                <c:pt idx="35">
                  <c:v>94.449961730439711</c:v>
                </c:pt>
                <c:pt idx="36">
                  <c:v>94.513533822213049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E99-492C-9AFD-BEE14402F5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35"/>
          <c:min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mayorista combustibles 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'CM combust - 4671'!$B$4:$B$20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'CM combust - 4671'!$N$4:$N$20</c:f>
              <c:numCache>
                <c:formatCode>0.0</c:formatCode>
                <c:ptCount val="17"/>
                <c:pt idx="0">
                  <c:v>77.022409678518358</c:v>
                </c:pt>
                <c:pt idx="1">
                  <c:v>75.286330523516909</c:v>
                </c:pt>
                <c:pt idx="2">
                  <c:v>76.719680667762574</c:v>
                </c:pt>
                <c:pt idx="3">
                  <c:v>81.330916143939376</c:v>
                </c:pt>
                <c:pt idx="4">
                  <c:v>79.500667449178437</c:v>
                </c:pt>
                <c:pt idx="5">
                  <c:v>74.220608148397844</c:v>
                </c:pt>
                <c:pt idx="6">
                  <c:v>73.458067895651396</c:v>
                </c:pt>
                <c:pt idx="7">
                  <c:v>68.360475364724849</c:v>
                </c:pt>
                <c:pt idx="8">
                  <c:v>78.635181383325644</c:v>
                </c:pt>
                <c:pt idx="9">
                  <c:v>76.445713570593384</c:v>
                </c:pt>
                <c:pt idx="10">
                  <c:v>78.872551018788357</c:v>
                </c:pt>
                <c:pt idx="11">
                  <c:v>71.631037025731928</c:v>
                </c:pt>
                <c:pt idx="12">
                  <c:v>75.656158000730642</c:v>
                </c:pt>
                <c:pt idx="13">
                  <c:v>82.727177657348889</c:v>
                </c:pt>
                <c:pt idx="14">
                  <c:v>76.411511370948332</c:v>
                </c:pt>
                <c:pt idx="15">
                  <c:v>67.531002502884888</c:v>
                </c:pt>
                <c:pt idx="16">
                  <c:v>67.329244889129981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CB9-4F62-A2A4-A7FE0F9B02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83"/>
          <c:min val="6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Suministro electricidad y gas </a:t>
            </a:r>
            <a:r>
              <a:rPr lang="es-ES"/>
              <a:t>- Margen unitario sobre ventas (IVARET)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641772806902701"/>
          <c:w val="0.90286351706036749"/>
          <c:h val="0.6779970199687034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'Elec+gas - 35'!$R$52:$R$89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'Elec+gas - 35'!$Q$52:$Q$89</c:f>
              <c:numCache>
                <c:formatCode>0.00</c:formatCode>
                <c:ptCount val="38"/>
                <c:pt idx="0">
                  <c:v>93.069565226608589</c:v>
                </c:pt>
                <c:pt idx="1">
                  <c:v>112.08575673416981</c:v>
                </c:pt>
                <c:pt idx="2">
                  <c:v>114.34270770492046</c:v>
                </c:pt>
                <c:pt idx="3">
                  <c:v>80.501970334301163</c:v>
                </c:pt>
                <c:pt idx="4">
                  <c:v>74.684553648266444</c:v>
                </c:pt>
                <c:pt idx="5">
                  <c:v>95.303031048372816</c:v>
                </c:pt>
                <c:pt idx="6">
                  <c:v>99.992955216144139</c:v>
                </c:pt>
                <c:pt idx="7">
                  <c:v>71.728872056611479</c:v>
                </c:pt>
                <c:pt idx="8">
                  <c:v>103.83193377720659</c:v>
                </c:pt>
                <c:pt idx="9">
                  <c:v>97.435497561800375</c:v>
                </c:pt>
                <c:pt idx="10">
                  <c:v>105.57750034227507</c:v>
                </c:pt>
                <c:pt idx="11">
                  <c:v>45.141998932256705</c:v>
                </c:pt>
                <c:pt idx="12">
                  <c:v>111.04431323808232</c:v>
                </c:pt>
                <c:pt idx="13">
                  <c:v>96.691813427548439</c:v>
                </c:pt>
                <c:pt idx="14">
                  <c:v>107.67542299604891</c:v>
                </c:pt>
                <c:pt idx="15">
                  <c:v>84.628482259221499</c:v>
                </c:pt>
                <c:pt idx="16">
                  <c:v>110.61965841027526</c:v>
                </c:pt>
                <c:pt idx="17">
                  <c:v>110.77637214176461</c:v>
                </c:pt>
                <c:pt idx="18">
                  <c:v>97.711413629110723</c:v>
                </c:pt>
                <c:pt idx="19">
                  <c:v>70.995441244976661</c:v>
                </c:pt>
                <c:pt idx="20">
                  <c:v>121.92944981055184</c:v>
                </c:pt>
                <c:pt idx="21">
                  <c:v>117.18634001574534</c:v>
                </c:pt>
                <c:pt idx="22">
                  <c:v>112.4432302209388</c:v>
                </c:pt>
                <c:pt idx="23">
                  <c:v>85.681206601768636</c:v>
                </c:pt>
                <c:pt idx="24">
                  <c:v>139.18759476768807</c:v>
                </c:pt>
                <c:pt idx="25">
                  <c:v>135.23646313670636</c:v>
                </c:pt>
                <c:pt idx="26">
                  <c:v>142.12693320008546</c:v>
                </c:pt>
                <c:pt idx="27">
                  <c:v>131.39479035129634</c:v>
                </c:pt>
                <c:pt idx="28">
                  <c:v>147.60389337293901</c:v>
                </c:pt>
                <c:pt idx="29">
                  <c:v>128.75744693898207</c:v>
                </c:pt>
                <c:pt idx="30">
                  <c:v>126.75381415899469</c:v>
                </c:pt>
                <c:pt idx="31">
                  <c:v>124.69306037052286</c:v>
                </c:pt>
                <c:pt idx="32">
                  <c:v>130.16678609413037</c:v>
                </c:pt>
                <c:pt idx="33">
                  <c:v>127.27083174297888</c:v>
                </c:pt>
                <c:pt idx="34">
                  <c:v>136.28976755658761</c:v>
                </c:pt>
                <c:pt idx="35">
                  <c:v>98.607485778031048</c:v>
                </c:pt>
                <c:pt idx="36">
                  <c:v>130.38279942882045</c:v>
                </c:pt>
                <c:pt idx="37">
                  <c:v>124.77815989451078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28-4F11-B930-44E0E6DB2938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9BF0-4C30-A46F-655EC3E1DAC5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9BF0-4C30-A46F-655EC3E1DAC5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CFFC-4D90-A221-EC5DF911B032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CFFC-4D90-A221-EC5DF911B032}"/>
              </c:ext>
            </c:extLst>
          </c:dPt>
          <c:cat>
            <c:strRef>
              <c:f>'Elec+gas - 35'!$R$52:$R$89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'Elec+gas - 35'!$O$52:$O$89</c:f>
              <c:numCache>
                <c:formatCode>0.00</c:formatCode>
                <c:ptCount val="38"/>
                <c:pt idx="0">
                  <c:v>102.87087705525732</c:v>
                </c:pt>
                <c:pt idx="1">
                  <c:v>100</c:v>
                </c:pt>
                <c:pt idx="2">
                  <c:v>95.403747105414453</c:v>
                </c:pt>
                <c:pt idx="3">
                  <c:v>91.208065683965216</c:v>
                </c:pt>
                <c:pt idx="4">
                  <c:v>87.62062756177113</c:v>
                </c:pt>
                <c:pt idx="5">
                  <c:v>85.42735299234873</c:v>
                </c:pt>
                <c:pt idx="6">
                  <c:v>92.714198024583766</c:v>
                </c:pt>
                <c:pt idx="7">
                  <c:v>93.247314652940659</c:v>
                </c:pt>
                <c:pt idx="8">
                  <c:v>94.643450934473393</c:v>
                </c:pt>
                <c:pt idx="9">
                  <c:v>87.996732653384683</c:v>
                </c:pt>
                <c:pt idx="10">
                  <c:v>89.799827518603607</c:v>
                </c:pt>
                <c:pt idx="11">
                  <c:v>89.613906485040644</c:v>
                </c:pt>
                <c:pt idx="12">
                  <c:v>90.138387148484099</c:v>
                </c:pt>
                <c:pt idx="13">
                  <c:v>100.0100079802253</c:v>
                </c:pt>
                <c:pt idx="14">
                  <c:v>99.903844273273506</c:v>
                </c:pt>
                <c:pt idx="15">
                  <c:v>103.42498395182757</c:v>
                </c:pt>
                <c:pt idx="16">
                  <c:v>100.93398161009301</c:v>
                </c:pt>
                <c:pt idx="17">
                  <c:v>97.525721356531818</c:v>
                </c:pt>
                <c:pt idx="18">
                  <c:v>100.35316920660098</c:v>
                </c:pt>
                <c:pt idx="19">
                  <c:v>101.95566117509614</c:v>
                </c:pt>
                <c:pt idx="20">
                  <c:v>105.63861532305316</c:v>
                </c:pt>
                <c:pt idx="21">
                  <c:v>109.31005666225117</c:v>
                </c:pt>
                <c:pt idx="22">
                  <c:v>113.62459290153519</c:v>
                </c:pt>
                <c:pt idx="23">
                  <c:v>118.13712368177546</c:v>
                </c:pt>
                <c:pt idx="24">
                  <c:v>125.55804942656212</c:v>
                </c:pt>
                <c:pt idx="25">
                  <c:v>136.98644536394403</c:v>
                </c:pt>
                <c:pt idx="26">
                  <c:v>139.09052001525677</c:v>
                </c:pt>
                <c:pt idx="27">
                  <c:v>137.47076596582571</c:v>
                </c:pt>
                <c:pt idx="28">
                  <c:v>133.62748620555303</c:v>
                </c:pt>
                <c:pt idx="29">
                  <c:v>131.95205371035965</c:v>
                </c:pt>
                <c:pt idx="30">
                  <c:v>127.59277689065749</c:v>
                </c:pt>
                <c:pt idx="31">
                  <c:v>127.22112309165669</c:v>
                </c:pt>
                <c:pt idx="32">
                  <c:v>129.60511144105493</c:v>
                </c:pt>
                <c:pt idx="33">
                  <c:v>123.08371779293199</c:v>
                </c:pt>
                <c:pt idx="34">
                  <c:v>123.1377211266045</c:v>
                </c:pt>
                <c:pt idx="35">
                  <c:v>122.51455316448747</c:v>
                </c:pt>
                <c:pt idx="36">
                  <c:v>121.98970972313955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128-4F11-B930-44E0E6DB2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50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Suministro electricidad y gas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'Elec+gas - 35'!$B$4:$B$20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'Elec+gas - 35'!$I$4:$I$20</c:f>
              <c:numCache>
                <c:formatCode>#,##0</c:formatCode>
                <c:ptCount val="17"/>
                <c:pt idx="0">
                  <c:v>12334.812724490001</c:v>
                </c:pt>
                <c:pt idx="1">
                  <c:v>13964.302512599999</c:v>
                </c:pt>
                <c:pt idx="2">
                  <c:v>14668.53851497</c:v>
                </c:pt>
                <c:pt idx="3">
                  <c:v>14350.669433950001</c:v>
                </c:pt>
                <c:pt idx="4">
                  <c:v>13440.65370603</c:v>
                </c:pt>
                <c:pt idx="5">
                  <c:v>14793.39007732</c:v>
                </c:pt>
                <c:pt idx="6">
                  <c:v>15328.58074902</c:v>
                </c:pt>
                <c:pt idx="7">
                  <c:v>15550.81254499</c:v>
                </c:pt>
                <c:pt idx="8">
                  <c:v>14319.356419260001</c:v>
                </c:pt>
                <c:pt idx="9">
                  <c:v>15433.94694611</c:v>
                </c:pt>
                <c:pt idx="10">
                  <c:v>16287.00021319</c:v>
                </c:pt>
                <c:pt idx="11">
                  <c:v>14858.591407370001</c:v>
                </c:pt>
                <c:pt idx="12">
                  <c:v>18023.618511119999</c:v>
                </c:pt>
                <c:pt idx="13">
                  <c:v>28021.914022609999</c:v>
                </c:pt>
                <c:pt idx="14">
                  <c:v>23228.426750179999</c:v>
                </c:pt>
                <c:pt idx="15">
                  <c:v>22297.844343860474</c:v>
                </c:pt>
                <c:pt idx="16">
                  <c:v>25387.576458530955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2C-4F88-8A5D-EA9DC97A08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28000"/>
          <c:min val="1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Suministro electricidad y gas </a:t>
            </a:r>
            <a:r>
              <a:rPr lang="es-ES" baseline="0"/>
              <a:t>- Margen 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'Elec+gas - 35'!$B$4:$B$20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'Elec+gas - 35'!$O$4:$O$20</c:f>
              <c:numCache>
                <c:formatCode>0.0</c:formatCode>
                <c:ptCount val="17"/>
                <c:pt idx="0">
                  <c:v>22.30962545385453</c:v>
                </c:pt>
                <c:pt idx="1">
                  <c:v>19.204439097756996</c:v>
                </c:pt>
                <c:pt idx="2">
                  <c:v>18.639803385783047</c:v>
                </c:pt>
                <c:pt idx="3">
                  <c:v>16.899130730623316</c:v>
                </c:pt>
                <c:pt idx="4">
                  <c:v>15.413853745362353</c:v>
                </c:pt>
                <c:pt idx="5">
                  <c:v>16.312897404301179</c:v>
                </c:pt>
                <c:pt idx="6">
                  <c:v>16.855349075821184</c:v>
                </c:pt>
                <c:pt idx="7">
                  <c:v>18.883718392375446</c:v>
                </c:pt>
                <c:pt idx="8">
                  <c:v>16.303757445829287</c:v>
                </c:pt>
                <c:pt idx="9">
                  <c:v>17.173625678852151</c:v>
                </c:pt>
                <c:pt idx="10">
                  <c:v>17.739829331365296</c:v>
                </c:pt>
                <c:pt idx="11">
                  <c:v>18.700337936329742</c:v>
                </c:pt>
                <c:pt idx="12">
                  <c:v>14.600774155172166</c:v>
                </c:pt>
                <c:pt idx="13">
                  <c:v>14.474862354413997</c:v>
                </c:pt>
                <c:pt idx="14">
                  <c:v>17.060664797360616</c:v>
                </c:pt>
                <c:pt idx="15">
                  <c:v>19.11280940557949</c:v>
                </c:pt>
                <c:pt idx="16">
                  <c:v>18.903240677437445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D9-42ED-B69A-DCADE4FD6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23"/>
          <c:min val="1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Suministro electricidad y gas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'Elec+gas - 35'!$B$2:$B$20</c:f>
              <c:numCache>
                <c:formatCode>General</c:formatCode>
                <c:ptCount val="19"/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  <c:pt idx="18">
                  <c:v>2025</c:v>
                </c:pt>
              </c:numCache>
            </c:numRef>
          </c:cat>
          <c:val>
            <c:numRef>
              <c:f>'Elec+gas - 35'!$T$4:$T$20</c:f>
              <c:numCache>
                <c:formatCode>0.0%</c:formatCode>
                <c:ptCount val="17"/>
                <c:pt idx="1">
                  <c:v>0.13210494755828339</c:v>
                </c:pt>
                <c:pt idx="2">
                  <c:v>5.0431162010029951E-2</c:v>
                </c:pt>
                <c:pt idx="3">
                  <c:v>-2.1670126215750596E-2</c:v>
                </c:pt>
                <c:pt idx="4">
                  <c:v>-6.3412771934327816E-2</c:v>
                </c:pt>
                <c:pt idx="5">
                  <c:v>0.10064513236310146</c:v>
                </c:pt>
                <c:pt idx="6">
                  <c:v>3.6177689420933357E-2</c:v>
                </c:pt>
                <c:pt idx="7">
                  <c:v>1.4497871630040349E-2</c:v>
                </c:pt>
                <c:pt idx="8">
                  <c:v>-7.9189182055103391E-2</c:v>
                </c:pt>
                <c:pt idx="9">
                  <c:v>7.783803225617314E-2</c:v>
                </c:pt>
                <c:pt idx="10">
                  <c:v>5.5271232307495088E-2</c:v>
                </c:pt>
                <c:pt idx="11">
                  <c:v>-8.7702387617285438E-2</c:v>
                </c:pt>
                <c:pt idx="12">
                  <c:v>0.21300990228320815</c:v>
                </c:pt>
                <c:pt idx="13">
                  <c:v>0.55473297469769278</c:v>
                </c:pt>
                <c:pt idx="14">
                  <c:v>-0.17106209335173483</c:v>
                </c:pt>
                <c:pt idx="15">
                  <c:v>-4.0062222738021402E-2</c:v>
                </c:pt>
                <c:pt idx="16">
                  <c:v>0.1385664043134831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DB-45A6-9049-E3E4194646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65000000000000013"/>
          <c:min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Suministro electricidad y gas</a:t>
            </a:r>
            <a:r>
              <a:rPr lang="es-ES"/>
              <a:t>- Margen unitario sobre el diferencial ventas-compras</a:t>
            </a:r>
            <a:r>
              <a:rPr lang="es-ES" baseline="0"/>
              <a:t> (</a:t>
            </a:r>
            <a:r>
              <a:rPr lang="es-ES"/>
              <a:t>IVARET)   </a:t>
            </a:r>
          </a:p>
          <a:p>
            <a:pPr>
              <a:defRPr/>
            </a:pPr>
            <a:r>
              <a:rPr lang="es-ES"/>
              <a:t>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0767625560749131"/>
          <c:w val="0.90286351706036749"/>
          <c:h val="0.6681323838504250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'Elec+gas - 35'!$R$52:$R$89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'Elec+gas - 35'!$P$52:$P$89</c:f>
              <c:numCache>
                <c:formatCode>0.00</c:formatCode>
                <c:ptCount val="38"/>
                <c:pt idx="0">
                  <c:v>99.657613197677591</c:v>
                </c:pt>
                <c:pt idx="1">
                  <c:v>99.225743396185962</c:v>
                </c:pt>
                <c:pt idx="2">
                  <c:v>102.59235880408066</c:v>
                </c:pt>
                <c:pt idx="3">
                  <c:v>98.524284602055772</c:v>
                </c:pt>
                <c:pt idx="4">
                  <c:v>99.038665965588521</c:v>
                </c:pt>
                <c:pt idx="5">
                  <c:v>98.666385725540309</c:v>
                </c:pt>
                <c:pt idx="6">
                  <c:v>101.89672689090162</c:v>
                </c:pt>
                <c:pt idx="7">
                  <c:v>96.629267269346371</c:v>
                </c:pt>
                <c:pt idx="8">
                  <c:v>102.43607163463446</c:v>
                </c:pt>
                <c:pt idx="9">
                  <c:v>99.492322792163961</c:v>
                </c:pt>
                <c:pt idx="10">
                  <c:v>103.3758957120468</c:v>
                </c:pt>
                <c:pt idx="11">
                  <c:v>89.490211024399784</c:v>
                </c:pt>
                <c:pt idx="12">
                  <c:v>103.60889757175092</c:v>
                </c:pt>
                <c:pt idx="13">
                  <c:v>99.461414330520938</c:v>
                </c:pt>
                <c:pt idx="14">
                  <c:v>103.30407196777284</c:v>
                </c:pt>
                <c:pt idx="15">
                  <c:v>99.21473774183589</c:v>
                </c:pt>
                <c:pt idx="16">
                  <c:v>102.09568450268382</c:v>
                </c:pt>
                <c:pt idx="17">
                  <c:v>97.302376524113043</c:v>
                </c:pt>
                <c:pt idx="18">
                  <c:v>99.846831578409976</c:v>
                </c:pt>
                <c:pt idx="19">
                  <c:v>95.568907277040978</c:v>
                </c:pt>
                <c:pt idx="20">
                  <c:v>104.10117732699358</c:v>
                </c:pt>
                <c:pt idx="21">
                  <c:v>105.17931127801626</c:v>
                </c:pt>
                <c:pt idx="22">
                  <c:v>106.25744522903891</c:v>
                </c:pt>
                <c:pt idx="23">
                  <c:v>106.55691561721052</c:v>
                </c:pt>
                <c:pt idx="24">
                  <c:v>110.22115070681542</c:v>
                </c:pt>
                <c:pt idx="25">
                  <c:v>109.09622783595184</c:v>
                </c:pt>
                <c:pt idx="26">
                  <c:v>110.93925413342789</c:v>
                </c:pt>
                <c:pt idx="27">
                  <c:v>109.1473582875518</c:v>
                </c:pt>
                <c:pt idx="28">
                  <c:v>108.6535440672176</c:v>
                </c:pt>
                <c:pt idx="29">
                  <c:v>105.60355625178089</c:v>
                </c:pt>
                <c:pt idx="30">
                  <c:v>107.04605166701073</c:v>
                </c:pt>
                <c:pt idx="31">
                  <c:v>105.74599572482416</c:v>
                </c:pt>
                <c:pt idx="32">
                  <c:v>105.41006840133799</c:v>
                </c:pt>
                <c:pt idx="33">
                  <c:v>103.16689662798673</c:v>
                </c:pt>
                <c:pt idx="34">
                  <c:v>107.37260074383165</c:v>
                </c:pt>
                <c:pt idx="35">
                  <c:v>104.47563235789275</c:v>
                </c:pt>
                <c:pt idx="36">
                  <c:v>107.0486101714901</c:v>
                </c:pt>
                <c:pt idx="37">
                  <c:v>103.73919692649329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AF-4F43-8D25-8762CB70155D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'Elec+gas - 35'!$R$52:$R$89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'Elec+gas - 35'!$N$52:$N$89</c:f>
              <c:numCache>
                <c:formatCode>0.00</c:formatCode>
                <c:ptCount val="38"/>
                <c:pt idx="0">
                  <c:v>100.27360084806803</c:v>
                </c:pt>
                <c:pt idx="1">
                  <c:v>100</c:v>
                </c:pt>
                <c:pt idx="2">
                  <c:v>99.845263191977736</c:v>
                </c:pt>
                <c:pt idx="3">
                  <c:v>99.705423774316301</c:v>
                </c:pt>
                <c:pt idx="4">
                  <c:v>99.53151579602158</c:v>
                </c:pt>
                <c:pt idx="5">
                  <c:v>99.057761462844212</c:v>
                </c:pt>
                <c:pt idx="6">
                  <c:v>99.907112880105672</c:v>
                </c:pt>
                <c:pt idx="7">
                  <c:v>100.11359714676161</c:v>
                </c:pt>
                <c:pt idx="8">
                  <c:v>100.48338935204791</c:v>
                </c:pt>
                <c:pt idx="9">
                  <c:v>98.698625290811236</c:v>
                </c:pt>
                <c:pt idx="10">
                  <c:v>98.991831775090361</c:v>
                </c:pt>
                <c:pt idx="11">
                  <c:v>98.984104659679602</c:v>
                </c:pt>
                <c:pt idx="12">
                  <c:v>98.966148723611127</c:v>
                </c:pt>
                <c:pt idx="13">
                  <c:v>101.39728040297015</c:v>
                </c:pt>
                <c:pt idx="14">
                  <c:v>101.01897713570338</c:v>
                </c:pt>
                <c:pt idx="15">
                  <c:v>100.4792176841014</c:v>
                </c:pt>
                <c:pt idx="16">
                  <c:v>99.61490758676068</c:v>
                </c:pt>
                <c:pt idx="17">
                  <c:v>98.703449970561962</c:v>
                </c:pt>
                <c:pt idx="18">
                  <c:v>99.204823176639408</c:v>
                </c:pt>
                <c:pt idx="19">
                  <c:v>101.17405686511518</c:v>
                </c:pt>
                <c:pt idx="20">
                  <c:v>102.77671027777244</c:v>
                </c:pt>
                <c:pt idx="21">
                  <c:v>105.52371236281482</c:v>
                </c:pt>
                <c:pt idx="22">
                  <c:v>107.05370570777029</c:v>
                </c:pt>
                <c:pt idx="23">
                  <c:v>108.03293484725415</c:v>
                </c:pt>
                <c:pt idx="24">
                  <c:v>109.20338707335142</c:v>
                </c:pt>
                <c:pt idx="25">
                  <c:v>109.85099774093673</c:v>
                </c:pt>
                <c:pt idx="26">
                  <c:v>109.45909608103727</c:v>
                </c:pt>
                <c:pt idx="27">
                  <c:v>108.58592818499453</c:v>
                </c:pt>
                <c:pt idx="28">
                  <c:v>107.61262756839025</c:v>
                </c:pt>
                <c:pt idx="29">
                  <c:v>106.76228692770835</c:v>
                </c:pt>
                <c:pt idx="30">
                  <c:v>105.95141801123845</c:v>
                </c:pt>
                <c:pt idx="31">
                  <c:v>105.34225310528988</c:v>
                </c:pt>
                <c:pt idx="32">
                  <c:v>105.42389037449512</c:v>
                </c:pt>
                <c:pt idx="33">
                  <c:v>105.10629953276229</c:v>
                </c:pt>
                <c:pt idx="34">
                  <c:v>105.5159349753003</c:v>
                </c:pt>
                <c:pt idx="35">
                  <c:v>105.65901004992695</c:v>
                </c:pt>
                <c:pt idx="36">
                  <c:v>105.69910374725812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AF-4F43-8D25-8762CB7015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2"/>
          <c:min val="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Suministro electricidad y gas </a:t>
            </a:r>
            <a:r>
              <a:rPr lang="es-ES" baseline="0"/>
              <a:t>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'Elec+gas - 35'!$B$4:$B$20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'Elec+gas - 35'!$N$4:$N$20</c:f>
              <c:numCache>
                <c:formatCode>0.0</c:formatCode>
                <c:ptCount val="17"/>
                <c:pt idx="0">
                  <c:v>81.738364992726204</c:v>
                </c:pt>
                <c:pt idx="1">
                  <c:v>83.608756036617223</c:v>
                </c:pt>
                <c:pt idx="2">
                  <c:v>85.032455988070893</c:v>
                </c:pt>
                <c:pt idx="3">
                  <c:v>85.522976992736773</c:v>
                </c:pt>
                <c:pt idx="4">
                  <c:v>85.24529642752475</c:v>
                </c:pt>
                <c:pt idx="5">
                  <c:v>83.70374946321374</c:v>
                </c:pt>
                <c:pt idx="6">
                  <c:v>83.668415621730475</c:v>
                </c:pt>
                <c:pt idx="7">
                  <c:v>84.983277873579027</c:v>
                </c:pt>
                <c:pt idx="8">
                  <c:v>83.35425447471448</c:v>
                </c:pt>
                <c:pt idx="9">
                  <c:v>84.348660180681151</c:v>
                </c:pt>
                <c:pt idx="10">
                  <c:v>84.500573493506622</c:v>
                </c:pt>
                <c:pt idx="11">
                  <c:v>83.390044160994591</c:v>
                </c:pt>
                <c:pt idx="12">
                  <c:v>85.388255131261175</c:v>
                </c:pt>
                <c:pt idx="13">
                  <c:v>90.717441888278188</c:v>
                </c:pt>
                <c:pt idx="14">
                  <c:v>87.593549531199329</c:v>
                </c:pt>
                <c:pt idx="15">
                  <c:v>86.913368762638058</c:v>
                </c:pt>
                <c:pt idx="16">
                  <c:v>87.597040137679429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EF1-4109-B2E4-CEDD0FFA7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91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 actividades (sin energía) - Margen unitario sobre ventas (IVARET)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641772806902701"/>
          <c:w val="0.90286351706036749"/>
          <c:h val="0.69383233271613021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'Total(sin 19, 35, 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'Total(sin 19, 35, 4671)'!$Q$52:$Q$89</c:f>
              <c:numCache>
                <c:formatCode>0.00</c:formatCode>
                <c:ptCount val="38"/>
                <c:pt idx="0">
                  <c:v>88.525210283279236</c:v>
                </c:pt>
                <c:pt idx="1">
                  <c:v>104.21307675321647</c:v>
                </c:pt>
                <c:pt idx="2">
                  <c:v>111.90336104904776</c:v>
                </c:pt>
                <c:pt idx="3">
                  <c:v>95.358351914456549</c:v>
                </c:pt>
                <c:pt idx="4">
                  <c:v>88.632493051482271</c:v>
                </c:pt>
                <c:pt idx="5">
                  <c:v>102.86103769261831</c:v>
                </c:pt>
                <c:pt idx="6">
                  <c:v>115.24915093878145</c:v>
                </c:pt>
                <c:pt idx="7">
                  <c:v>91.212764026687381</c:v>
                </c:pt>
                <c:pt idx="8">
                  <c:v>85.041274395900373</c:v>
                </c:pt>
                <c:pt idx="9">
                  <c:v>99.25505112407312</c:v>
                </c:pt>
                <c:pt idx="10">
                  <c:v>105.91759285600359</c:v>
                </c:pt>
                <c:pt idx="11">
                  <c:v>90.079648070528307</c:v>
                </c:pt>
                <c:pt idx="12">
                  <c:v>83.725948812881754</c:v>
                </c:pt>
                <c:pt idx="13">
                  <c:v>102.38934197942314</c:v>
                </c:pt>
                <c:pt idx="14">
                  <c:v>105.68973957520116</c:v>
                </c:pt>
                <c:pt idx="15">
                  <c:v>97.08109282310474</c:v>
                </c:pt>
                <c:pt idx="16">
                  <c:v>81.795685420385894</c:v>
                </c:pt>
                <c:pt idx="17">
                  <c:v>74.736656392231609</c:v>
                </c:pt>
                <c:pt idx="18">
                  <c:v>107.67116868592184</c:v>
                </c:pt>
                <c:pt idx="19">
                  <c:v>89.660862472171999</c:v>
                </c:pt>
                <c:pt idx="20">
                  <c:v>83.413234852387589</c:v>
                </c:pt>
                <c:pt idx="21">
                  <c:v>97.34788683226121</c:v>
                </c:pt>
                <c:pt idx="22">
                  <c:v>107.11468722411091</c:v>
                </c:pt>
                <c:pt idx="23">
                  <c:v>95.01162468457693</c:v>
                </c:pt>
                <c:pt idx="24">
                  <c:v>74.345240221901037</c:v>
                </c:pt>
                <c:pt idx="25">
                  <c:v>95.329569800965984</c:v>
                </c:pt>
                <c:pt idx="26">
                  <c:v>91.689362875282441</c:v>
                </c:pt>
                <c:pt idx="27">
                  <c:v>89.745755649387505</c:v>
                </c:pt>
                <c:pt idx="28">
                  <c:v>91.395978825004065</c:v>
                </c:pt>
                <c:pt idx="29">
                  <c:v>102.8644083084544</c:v>
                </c:pt>
                <c:pt idx="30">
                  <c:v>111.1656569021569</c:v>
                </c:pt>
                <c:pt idx="31">
                  <c:v>98.836363636643938</c:v>
                </c:pt>
                <c:pt idx="32">
                  <c:v>96.99659045281372</c:v>
                </c:pt>
                <c:pt idx="33">
                  <c:v>108.79395529897566</c:v>
                </c:pt>
                <c:pt idx="34">
                  <c:v>113.05094585321451</c:v>
                </c:pt>
                <c:pt idx="35">
                  <c:v>99.626902545819718</c:v>
                </c:pt>
                <c:pt idx="36">
                  <c:v>88.697930634443424</c:v>
                </c:pt>
                <c:pt idx="37">
                  <c:v>112.57148829641588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854-49C5-8FE4-FDED89BF20C5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1D05-4C29-95C7-9721FED47C46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1D05-4C29-95C7-9721FED47C46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9372-4214-96AD-4C17DE36AB1F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9372-4214-96AD-4C17DE36AB1F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D05-4C29-95C7-9721FED47C46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1D05-4C29-95C7-9721FED47C46}"/>
              </c:ext>
            </c:extLst>
          </c:dPt>
          <c:dPt>
            <c:idx val="37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9372-4214-96AD-4C17DE36AB1F}"/>
              </c:ext>
            </c:extLst>
          </c:dPt>
          <c:dPt>
            <c:idx val="38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9372-4214-96AD-4C17DE36AB1F}"/>
              </c:ext>
            </c:extLst>
          </c:dPt>
          <c:cat>
            <c:strRef>
              <c:f>'Total(sin 19, 35, 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'Total(sin 19, 35, 4671)'!$O$52:$O$89</c:f>
              <c:numCache>
                <c:formatCode>0.00</c:formatCode>
                <c:ptCount val="38"/>
                <c:pt idx="0">
                  <c:v>100.04276385325707</c:v>
                </c:pt>
                <c:pt idx="1">
                  <c:v>100</c:v>
                </c:pt>
                <c:pt idx="2">
                  <c:v>100.02682069205076</c:v>
                </c:pt>
                <c:pt idx="3">
                  <c:v>99.688810926901212</c:v>
                </c:pt>
                <c:pt idx="4">
                  <c:v>100.52525839933463</c:v>
                </c:pt>
                <c:pt idx="5">
                  <c:v>99.488861427392351</c:v>
                </c:pt>
                <c:pt idx="6">
                  <c:v>98.59105676349688</c:v>
                </c:pt>
                <c:pt idx="7">
                  <c:v>97.689560121360586</c:v>
                </c:pt>
                <c:pt idx="8">
                  <c:v>95.356670600666106</c:v>
                </c:pt>
                <c:pt idx="9">
                  <c:v>95.073391611626363</c:v>
                </c:pt>
                <c:pt idx="10">
                  <c:v>94.744560215871687</c:v>
                </c:pt>
                <c:pt idx="11">
                  <c:v>95.528132929709187</c:v>
                </c:pt>
                <c:pt idx="12">
                  <c:v>95.471169609508578</c:v>
                </c:pt>
                <c:pt idx="13">
                  <c:v>97.221530797652704</c:v>
                </c:pt>
                <c:pt idx="14">
                  <c:v>96.738964949528722</c:v>
                </c:pt>
                <c:pt idx="15">
                  <c:v>89.825793552730843</c:v>
                </c:pt>
                <c:pt idx="16">
                  <c:v>90.321150830411028</c:v>
                </c:pt>
                <c:pt idx="17">
                  <c:v>88.466093242677829</c:v>
                </c:pt>
                <c:pt idx="18">
                  <c:v>88.870480600678249</c:v>
                </c:pt>
                <c:pt idx="19">
                  <c:v>94.523288210685664</c:v>
                </c:pt>
                <c:pt idx="20">
                  <c:v>94.384167845232923</c:v>
                </c:pt>
                <c:pt idx="21">
                  <c:v>95.721858398334163</c:v>
                </c:pt>
                <c:pt idx="22">
                  <c:v>93.454859740712521</c:v>
                </c:pt>
                <c:pt idx="23">
                  <c:v>92.950280482888715</c:v>
                </c:pt>
                <c:pt idx="24">
                  <c:v>89.093949395681577</c:v>
                </c:pt>
                <c:pt idx="25">
                  <c:v>87.777482136884259</c:v>
                </c:pt>
                <c:pt idx="26">
                  <c:v>92.040166787659999</c:v>
                </c:pt>
                <c:pt idx="27">
                  <c:v>93.923876414532103</c:v>
                </c:pt>
                <c:pt idx="28">
                  <c:v>98.79294992125071</c:v>
                </c:pt>
                <c:pt idx="29">
                  <c:v>101.06560191806481</c:v>
                </c:pt>
                <c:pt idx="30">
                  <c:v>102.46575482501723</c:v>
                </c:pt>
                <c:pt idx="31">
                  <c:v>103.94814157264756</c:v>
                </c:pt>
                <c:pt idx="32">
                  <c:v>104.41946381041198</c:v>
                </c:pt>
                <c:pt idx="33">
                  <c:v>104.61709853770589</c:v>
                </c:pt>
                <c:pt idx="34">
                  <c:v>102.54243358311335</c:v>
                </c:pt>
                <c:pt idx="35">
                  <c:v>103.48681683247341</c:v>
                </c:pt>
                <c:pt idx="36">
                  <c:v>102.66678588251436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854-49C5-8FE4-FDED89BF20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6"/>
          <c:min val="7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</a:t>
            </a:r>
            <a:r>
              <a:rPr lang="es-ES" baseline="0"/>
              <a:t> actividades (sin energía)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'Total(sin 19, 35, 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'Total(sin 19, 35, 4671)'!$I$4:$I$20</c:f>
              <c:numCache>
                <c:formatCode>#,##0</c:formatCode>
                <c:ptCount val="17"/>
                <c:pt idx="0">
                  <c:v>111840.27027035005</c:v>
                </c:pt>
                <c:pt idx="1">
                  <c:v>110253.75512251997</c:v>
                </c:pt>
                <c:pt idx="2">
                  <c:v>83229.548608130004</c:v>
                </c:pt>
                <c:pt idx="3">
                  <c:v>88025.538224649979</c:v>
                </c:pt>
                <c:pt idx="4">
                  <c:v>78481.386157279965</c:v>
                </c:pt>
                <c:pt idx="5">
                  <c:v>89965.531550530024</c:v>
                </c:pt>
                <c:pt idx="6">
                  <c:v>105065.42585836997</c:v>
                </c:pt>
                <c:pt idx="7">
                  <c:v>103521.49131103998</c:v>
                </c:pt>
                <c:pt idx="8">
                  <c:v>115656.52884816</c:v>
                </c:pt>
                <c:pt idx="9">
                  <c:v>120448.58926456995</c:v>
                </c:pt>
                <c:pt idx="10">
                  <c:v>127239.80204437002</c:v>
                </c:pt>
                <c:pt idx="11">
                  <c:v>99349.448942690025</c:v>
                </c:pt>
                <c:pt idx="12">
                  <c:v>135029.67374502</c:v>
                </c:pt>
                <c:pt idx="13">
                  <c:v>148634.14063533995</c:v>
                </c:pt>
                <c:pt idx="14">
                  <c:v>170523.04955170001</c:v>
                </c:pt>
                <c:pt idx="15">
                  <c:v>191533.98949407612</c:v>
                </c:pt>
                <c:pt idx="16">
                  <c:v>195648.97423722022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080-4C23-B901-4EF1180068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200000"/>
          <c:min val="7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10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Total actividades (sin energía) 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'Total(sin 19, 35, 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'Total(sin 19, 35, 4671)'!$O$4:$O$20</c:f>
              <c:numCache>
                <c:formatCode>0.0</c:formatCode>
                <c:ptCount val="17"/>
                <c:pt idx="0">
                  <c:v>7.9048565751442981</c:v>
                </c:pt>
                <c:pt idx="1">
                  <c:v>7.8557231329976389</c:v>
                </c:pt>
                <c:pt idx="2">
                  <c:v>6.0184008625593446</c:v>
                </c:pt>
                <c:pt idx="3">
                  <c:v>6.6186865497446261</c:v>
                </c:pt>
                <c:pt idx="4">
                  <c:v>6.1807859314970761</c:v>
                </c:pt>
                <c:pt idx="5">
                  <c:v>6.8231203477054425</c:v>
                </c:pt>
                <c:pt idx="6">
                  <c:v>7.4521027436197516</c:v>
                </c:pt>
                <c:pt idx="7">
                  <c:v>7.0720229483321031</c:v>
                </c:pt>
                <c:pt idx="8">
                  <c:v>7.2984840392227746</c:v>
                </c:pt>
                <c:pt idx="9">
                  <c:v>7.2333303189075231</c:v>
                </c:pt>
                <c:pt idx="10">
                  <c:v>7.4100142663465833</c:v>
                </c:pt>
                <c:pt idx="11">
                  <c:v>6.3526752270714235</c:v>
                </c:pt>
                <c:pt idx="12">
                  <c:v>7.4409209024336951</c:v>
                </c:pt>
                <c:pt idx="13">
                  <c:v>7.1049703527773831</c:v>
                </c:pt>
                <c:pt idx="14">
                  <c:v>7.7676508709491472</c:v>
                </c:pt>
                <c:pt idx="15">
                  <c:v>8.331301286249861</c:v>
                </c:pt>
                <c:pt idx="16">
                  <c:v>8.1152075931330003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69-4B39-898F-E53C554F0D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8.5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0.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Total</a:t>
            </a:r>
            <a:r>
              <a:rPr lang="es-ES" baseline="0"/>
              <a:t> actividades (sin energía) 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'Total(sin 19, 35, 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'Total(sin 19, 35, 4671)'!$T$4:$T$20</c:f>
              <c:numCache>
                <c:formatCode>0.0%</c:formatCode>
                <c:ptCount val="17"/>
                <c:pt idx="1">
                  <c:v>-1.4185544652163484E-2</c:v>
                </c:pt>
                <c:pt idx="2">
                  <c:v>-0.24510917096981588</c:v>
                </c:pt>
                <c:pt idx="3">
                  <c:v>5.7623640843000867E-2</c:v>
                </c:pt>
                <c:pt idx="4">
                  <c:v>-0.10842480784397346</c:v>
                </c:pt>
                <c:pt idx="5">
                  <c:v>0.14632954329113601</c:v>
                </c:pt>
                <c:pt idx="6">
                  <c:v>0.16784088358727645</c:v>
                </c:pt>
                <c:pt idx="7">
                  <c:v>-1.4694982052528283E-2</c:v>
                </c:pt>
                <c:pt idx="8">
                  <c:v>0.11722239878344842</c:v>
                </c:pt>
                <c:pt idx="9">
                  <c:v>4.1433548664608688E-2</c:v>
                </c:pt>
                <c:pt idx="10">
                  <c:v>5.6382667669796493E-2</c:v>
                </c:pt>
                <c:pt idx="11">
                  <c:v>-0.21919519406320909</c:v>
                </c:pt>
                <c:pt idx="12">
                  <c:v>0.35913862816604247</c:v>
                </c:pt>
                <c:pt idx="13">
                  <c:v>0.10075168304123738</c:v>
                </c:pt>
                <c:pt idx="14">
                  <c:v>0.14726703315130307</c:v>
                </c:pt>
                <c:pt idx="15">
                  <c:v>0.12321466216803678</c:v>
                </c:pt>
                <c:pt idx="16">
                  <c:v>2.1484357705979784E-2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ED-4706-86B9-CED8443D53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35000000000000003"/>
          <c:min val="-0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Total actividades (sin energía) </a:t>
            </a:r>
            <a:r>
              <a:rPr lang="es-ES"/>
              <a:t>- Margen unitario sobre el diferencial ventas-compras</a:t>
            </a:r>
            <a:r>
              <a:rPr lang="es-ES" baseline="0"/>
              <a:t> (</a:t>
            </a:r>
            <a:r>
              <a:rPr lang="es-ES"/>
              <a:t>IVARET)   </a:t>
            </a:r>
          </a:p>
          <a:p>
            <a:pPr>
              <a:defRPr/>
            </a:pPr>
            <a:r>
              <a:rPr lang="es-ES"/>
              <a:t>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0413473315835517"/>
          <c:w val="0.90286351706036749"/>
          <c:h val="0.6620109986251718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'Total(sin 19, 35, 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'Total(sin 19, 35, 4671)'!$P$52:$P$89</c:f>
              <c:numCache>
                <c:formatCode>0.00</c:formatCode>
                <c:ptCount val="38"/>
                <c:pt idx="0">
                  <c:v>92.759050993884856</c:v>
                </c:pt>
                <c:pt idx="1">
                  <c:v>102.86466504836227</c:v>
                </c:pt>
                <c:pt idx="2">
                  <c:v>106.75527947698535</c:v>
                </c:pt>
                <c:pt idx="3">
                  <c:v>97.621004480767581</c:v>
                </c:pt>
                <c:pt idx="4">
                  <c:v>94.397301664574144</c:v>
                </c:pt>
                <c:pt idx="5">
                  <c:v>102.52938501020293</c:v>
                </c:pt>
                <c:pt idx="6">
                  <c:v>108.48763447815834</c:v>
                </c:pt>
                <c:pt idx="7">
                  <c:v>95.345797367084131</c:v>
                </c:pt>
                <c:pt idx="8">
                  <c:v>90.669543327386108</c:v>
                </c:pt>
                <c:pt idx="9">
                  <c:v>100.87914125738939</c:v>
                </c:pt>
                <c:pt idx="10">
                  <c:v>103.63509144226816</c:v>
                </c:pt>
                <c:pt idx="11">
                  <c:v>94.623974718815234</c:v>
                </c:pt>
                <c:pt idx="12">
                  <c:v>89.702951437563172</c:v>
                </c:pt>
                <c:pt idx="13">
                  <c:v>100.45222914056109</c:v>
                </c:pt>
                <c:pt idx="14">
                  <c:v>102.45157526264744</c:v>
                </c:pt>
                <c:pt idx="15">
                  <c:v>97.352175545031173</c:v>
                </c:pt>
                <c:pt idx="16">
                  <c:v>86.339012252431061</c:v>
                </c:pt>
                <c:pt idx="17">
                  <c:v>79.003686115901516</c:v>
                </c:pt>
                <c:pt idx="18">
                  <c:v>102.75371165950189</c:v>
                </c:pt>
                <c:pt idx="19">
                  <c:v>92.572406701800574</c:v>
                </c:pt>
                <c:pt idx="20">
                  <c:v>88.903314793708319</c:v>
                </c:pt>
                <c:pt idx="21">
                  <c:v>99.119944426433889</c:v>
                </c:pt>
                <c:pt idx="22">
                  <c:v>104.56078440014045</c:v>
                </c:pt>
                <c:pt idx="23">
                  <c:v>99.737407371530523</c:v>
                </c:pt>
                <c:pt idx="24">
                  <c:v>84.607062695698843</c:v>
                </c:pt>
                <c:pt idx="25">
                  <c:v>101.00003011678913</c:v>
                </c:pt>
                <c:pt idx="26">
                  <c:v>98.77012659603993</c:v>
                </c:pt>
                <c:pt idx="27">
                  <c:v>96.466798077117971</c:v>
                </c:pt>
                <c:pt idx="28">
                  <c:v>95.969885467706519</c:v>
                </c:pt>
                <c:pt idx="29">
                  <c:v>101.95230148271204</c:v>
                </c:pt>
                <c:pt idx="30">
                  <c:v>105.73028699505716</c:v>
                </c:pt>
                <c:pt idx="31">
                  <c:v>98.658662805838475</c:v>
                </c:pt>
                <c:pt idx="32">
                  <c:v>96.454531341723282</c:v>
                </c:pt>
                <c:pt idx="33">
                  <c:v>103.8762281697644</c:v>
                </c:pt>
                <c:pt idx="34">
                  <c:v>106.3452343180938</c:v>
                </c:pt>
                <c:pt idx="35">
                  <c:v>99.470192488850856</c:v>
                </c:pt>
                <c:pt idx="36">
                  <c:v>91.187347892362894</c:v>
                </c:pt>
                <c:pt idx="37">
                  <c:v>104.77085123943151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CA-4A51-8242-79B879F75D86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'Total(sin 19, 35, 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'Total(sin 19, 35, 4671)'!$N$52:$N$89</c:f>
              <c:numCache>
                <c:formatCode>0.00</c:formatCode>
                <c:ptCount val="38"/>
                <c:pt idx="0">
                  <c:v>100.2817152349174</c:v>
                </c:pt>
                <c:pt idx="1">
                  <c:v>100</c:v>
                </c:pt>
                <c:pt idx="2">
                  <c:v>100.40956266767233</c:v>
                </c:pt>
                <c:pt idx="3">
                  <c:v>100.3257426581325</c:v>
                </c:pt>
                <c:pt idx="4">
                  <c:v>100.75883140842575</c:v>
                </c:pt>
                <c:pt idx="5">
                  <c:v>100.19002963000487</c:v>
                </c:pt>
                <c:pt idx="6">
                  <c:v>99.258090045707874</c:v>
                </c:pt>
                <c:pt idx="7">
                  <c:v>98.84552910750449</c:v>
                </c:pt>
                <c:pt idx="8">
                  <c:v>97.632393348531949</c:v>
                </c:pt>
                <c:pt idx="9">
                  <c:v>97.451937686464717</c:v>
                </c:pt>
                <c:pt idx="10">
                  <c:v>97.210289714008994</c:v>
                </c:pt>
                <c:pt idx="11">
                  <c:v>97.103561684801903</c:v>
                </c:pt>
                <c:pt idx="12">
                  <c:v>96.807682639896726</c:v>
                </c:pt>
                <c:pt idx="13">
                  <c:v>97.489732846450721</c:v>
                </c:pt>
                <c:pt idx="14">
                  <c:v>96.648748050167683</c:v>
                </c:pt>
                <c:pt idx="15">
                  <c:v>91.286612294002794</c:v>
                </c:pt>
                <c:pt idx="16">
                  <c:v>91.362146393216406</c:v>
                </c:pt>
                <c:pt idx="17">
                  <c:v>90.167204182408753</c:v>
                </c:pt>
                <c:pt idx="18">
                  <c:v>90.808279817728078</c:v>
                </c:pt>
                <c:pt idx="19">
                  <c:v>95.837344395361171</c:v>
                </c:pt>
                <c:pt idx="20">
                  <c:v>96.289112580520808</c:v>
                </c:pt>
                <c:pt idx="21">
                  <c:v>98.080362747953288</c:v>
                </c:pt>
                <c:pt idx="22">
                  <c:v>97.006299723450923</c:v>
                </c:pt>
                <c:pt idx="23">
                  <c:v>97.476321146039723</c:v>
                </c:pt>
                <c:pt idx="24">
                  <c:v>96.028656695014618</c:v>
                </c:pt>
                <c:pt idx="25">
                  <c:v>95.211004371411462</c:v>
                </c:pt>
                <c:pt idx="26">
                  <c:v>98.051710064413385</c:v>
                </c:pt>
                <c:pt idx="27">
                  <c:v>98.289777905894098</c:v>
                </c:pt>
                <c:pt idx="28">
                  <c:v>100.02981800564841</c:v>
                </c:pt>
                <c:pt idx="29">
                  <c:v>100.57778418782854</c:v>
                </c:pt>
                <c:pt idx="30">
                  <c:v>100.69894565633273</c:v>
                </c:pt>
                <c:pt idx="31">
                  <c:v>101.17992732809584</c:v>
                </c:pt>
                <c:pt idx="32">
                  <c:v>101.33366415885499</c:v>
                </c:pt>
                <c:pt idx="33">
                  <c:v>101.53654657960809</c:v>
                </c:pt>
                <c:pt idx="34">
                  <c:v>100.21975071726797</c:v>
                </c:pt>
                <c:pt idx="35">
                  <c:v>100.44340648468477</c:v>
                </c:pt>
                <c:pt idx="36">
                  <c:v>99.868450432869977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CA-4A51-8242-79B879F75D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0"/>
          <c:min val="7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Total actividades (sin energía)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'Total(sin 19, 35, 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'Total(sin 19, 35, 4671)'!$N$4:$N$20</c:f>
              <c:numCache>
                <c:formatCode>0.0</c:formatCode>
                <c:ptCount val="17"/>
                <c:pt idx="0">
                  <c:v>31.818372377962934</c:v>
                </c:pt>
                <c:pt idx="1">
                  <c:v>32.25164361501507</c:v>
                </c:pt>
                <c:pt idx="2">
                  <c:v>26.420576887531837</c:v>
                </c:pt>
                <c:pt idx="3">
                  <c:v>28.770054936165824</c:v>
                </c:pt>
                <c:pt idx="4">
                  <c:v>27.207516524018271</c:v>
                </c:pt>
                <c:pt idx="5">
                  <c:v>29.580231457410843</c:v>
                </c:pt>
                <c:pt idx="6">
                  <c:v>31.77288007787638</c:v>
                </c:pt>
                <c:pt idx="7">
                  <c:v>30.366736037390584</c:v>
                </c:pt>
                <c:pt idx="8">
                  <c:v>31.286080434201441</c:v>
                </c:pt>
                <c:pt idx="9">
                  <c:v>30.855824336113542</c:v>
                </c:pt>
                <c:pt idx="10">
                  <c:v>30.686721298170088</c:v>
                </c:pt>
                <c:pt idx="11">
                  <c:v>26.992490541387276</c:v>
                </c:pt>
                <c:pt idx="12">
                  <c:v>31.329921653929805</c:v>
                </c:pt>
                <c:pt idx="13">
                  <c:v>31.304108142656361</c:v>
                </c:pt>
                <c:pt idx="14">
                  <c:v>32.285941367932828</c:v>
                </c:pt>
                <c:pt idx="15">
                  <c:v>33.34773846384946</c:v>
                </c:pt>
                <c:pt idx="16">
                  <c:v>32.643100972003651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D0-4AC4-A40B-15458B3666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in val="2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de la alimentación </a:t>
            </a:r>
            <a:r>
              <a:rPr lang="es-ES"/>
              <a:t>- Margen unitario sobre ventas (IVARET)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4058241532160023"/>
          <c:w val="0.90286351706036749"/>
          <c:h val="0.703333520364586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'Aliment - 10'!$R$52:$R$89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'Aliment - 10'!$Q$52:$Q$89</c:f>
              <c:numCache>
                <c:formatCode>0.00</c:formatCode>
                <c:ptCount val="38"/>
                <c:pt idx="0">
                  <c:v>91.497650088177451</c:v>
                </c:pt>
                <c:pt idx="1">
                  <c:v>113.33517669240867</c:v>
                </c:pt>
                <c:pt idx="2">
                  <c:v>107.90565099943528</c:v>
                </c:pt>
                <c:pt idx="3">
                  <c:v>87.261522219978573</c:v>
                </c:pt>
                <c:pt idx="4">
                  <c:v>87.326185638376259</c:v>
                </c:pt>
                <c:pt idx="5">
                  <c:v>100.21319135565922</c:v>
                </c:pt>
                <c:pt idx="6">
                  <c:v>117.10982298605811</c:v>
                </c:pt>
                <c:pt idx="7">
                  <c:v>97.858953311601397</c:v>
                </c:pt>
                <c:pt idx="8">
                  <c:v>80.183715508108861</c:v>
                </c:pt>
                <c:pt idx="9">
                  <c:v>92.14462658441883</c:v>
                </c:pt>
                <c:pt idx="10">
                  <c:v>110.90151254209127</c:v>
                </c:pt>
                <c:pt idx="11">
                  <c:v>73.238523223847494</c:v>
                </c:pt>
                <c:pt idx="12">
                  <c:v>82.334442748004136</c:v>
                </c:pt>
                <c:pt idx="13">
                  <c:v>86.495929457575301</c:v>
                </c:pt>
                <c:pt idx="14">
                  <c:v>88.215215849107878</c:v>
                </c:pt>
                <c:pt idx="15">
                  <c:v>85.161335440301016</c:v>
                </c:pt>
                <c:pt idx="16">
                  <c:v>81.040827097522012</c:v>
                </c:pt>
                <c:pt idx="17">
                  <c:v>75.937584739990072</c:v>
                </c:pt>
                <c:pt idx="18">
                  <c:v>110.72880763221238</c:v>
                </c:pt>
                <c:pt idx="19">
                  <c:v>95.651896624778161</c:v>
                </c:pt>
                <c:pt idx="20">
                  <c:v>101.54138363400051</c:v>
                </c:pt>
                <c:pt idx="21">
                  <c:v>82.336323547271036</c:v>
                </c:pt>
                <c:pt idx="22">
                  <c:v>90.902984703861122</c:v>
                </c:pt>
                <c:pt idx="23">
                  <c:v>66.756715700790238</c:v>
                </c:pt>
                <c:pt idx="24">
                  <c:v>57.89032106725778</c:v>
                </c:pt>
                <c:pt idx="25">
                  <c:v>68.343164620218516</c:v>
                </c:pt>
                <c:pt idx="26">
                  <c:v>65.188352551975186</c:v>
                </c:pt>
                <c:pt idx="27">
                  <c:v>49.977523704360479</c:v>
                </c:pt>
                <c:pt idx="28">
                  <c:v>64.972981061566742</c:v>
                </c:pt>
                <c:pt idx="29">
                  <c:v>68.786169821327775</c:v>
                </c:pt>
                <c:pt idx="30">
                  <c:v>75.604843893269134</c:v>
                </c:pt>
                <c:pt idx="31">
                  <c:v>88.057814640867079</c:v>
                </c:pt>
                <c:pt idx="32">
                  <c:v>86.788670511859308</c:v>
                </c:pt>
                <c:pt idx="33">
                  <c:v>99.343025072796678</c:v>
                </c:pt>
                <c:pt idx="34">
                  <c:v>93.151921963042923</c:v>
                </c:pt>
                <c:pt idx="35">
                  <c:v>92.942633294353953</c:v>
                </c:pt>
                <c:pt idx="36">
                  <c:v>76.323766801625084</c:v>
                </c:pt>
                <c:pt idx="37">
                  <c:v>85.426838227605401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61-40CA-AEA7-7AC915FD3117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05AB-4D8B-A225-7538AEEEAC1F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05AB-4D8B-A225-7538AEEEAC1F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27D-4C7C-90C1-72A95FB2E667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27D-4C7C-90C1-72A95FB2E667}"/>
              </c:ext>
            </c:extLst>
          </c:dPt>
          <c:cat>
            <c:strRef>
              <c:f>'Aliment - 10'!$R$52:$R$89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'Aliment - 10'!$O$52:$O$89</c:f>
              <c:numCache>
                <c:formatCode>0.00</c:formatCode>
                <c:ptCount val="38"/>
                <c:pt idx="0">
                  <c:v>97.905024733172951</c:v>
                </c:pt>
                <c:pt idx="1">
                  <c:v>100</c:v>
                </c:pt>
                <c:pt idx="2">
                  <c:v>98.957133887549702</c:v>
                </c:pt>
                <c:pt idx="3">
                  <c:v>95.67663755336234</c:v>
                </c:pt>
                <c:pt idx="4">
                  <c:v>97.97768055001805</c:v>
                </c:pt>
                <c:pt idx="5">
                  <c:v>100.62703832292372</c:v>
                </c:pt>
                <c:pt idx="6">
                  <c:v>98.841420790356892</c:v>
                </c:pt>
                <c:pt idx="7">
                  <c:v>96.824279597546791</c:v>
                </c:pt>
                <c:pt idx="8">
                  <c:v>95.272201986555089</c:v>
                </c:pt>
                <c:pt idx="9">
                  <c:v>89.117094464616599</c:v>
                </c:pt>
                <c:pt idx="10">
                  <c:v>89.654776274590418</c:v>
                </c:pt>
                <c:pt idx="11">
                  <c:v>88.242601992879528</c:v>
                </c:pt>
                <c:pt idx="12">
                  <c:v>82.571027819633684</c:v>
                </c:pt>
                <c:pt idx="13">
                  <c:v>85.551730873747076</c:v>
                </c:pt>
                <c:pt idx="14">
                  <c:v>85.228326961126541</c:v>
                </c:pt>
                <c:pt idx="15">
                  <c:v>82.588740781730237</c:v>
                </c:pt>
                <c:pt idx="16">
                  <c:v>88.217138727506367</c:v>
                </c:pt>
                <c:pt idx="17">
                  <c:v>90.839779023625653</c:v>
                </c:pt>
                <c:pt idx="18">
                  <c:v>95.964918157745288</c:v>
                </c:pt>
                <c:pt idx="19">
                  <c:v>97.564602859565539</c:v>
                </c:pt>
                <c:pt idx="20">
                  <c:v>92.608147127477707</c:v>
                </c:pt>
                <c:pt idx="21">
                  <c:v>85.384351896480723</c:v>
                </c:pt>
                <c:pt idx="22">
                  <c:v>74.471586254795056</c:v>
                </c:pt>
                <c:pt idx="23">
                  <c:v>70.973296523031919</c:v>
                </c:pt>
                <c:pt idx="24">
                  <c:v>64.544638485060418</c:v>
                </c:pt>
                <c:pt idx="25">
                  <c:v>60.349840485952996</c:v>
                </c:pt>
                <c:pt idx="26">
                  <c:v>62.120505484530227</c:v>
                </c:pt>
                <c:pt idx="27">
                  <c:v>62.231256784807535</c:v>
                </c:pt>
                <c:pt idx="28">
                  <c:v>64.835379620131022</c:v>
                </c:pt>
                <c:pt idx="29">
                  <c:v>74.355452354257693</c:v>
                </c:pt>
                <c:pt idx="30">
                  <c:v>79.809374716830831</c:v>
                </c:pt>
                <c:pt idx="31">
                  <c:v>87.448588529698057</c:v>
                </c:pt>
                <c:pt idx="32">
                  <c:v>91.835358047141497</c:v>
                </c:pt>
                <c:pt idx="33">
                  <c:v>93.056562710513219</c:v>
                </c:pt>
                <c:pt idx="34">
                  <c:v>90.44033678295466</c:v>
                </c:pt>
                <c:pt idx="35">
                  <c:v>86.961290071656848</c:v>
                </c:pt>
                <c:pt idx="36">
                  <c:v>85.929124715902134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61-40CA-AEA7-7AC915FD31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2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Industria de la alimentación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'Aliment - 10'!$B$4:$B$20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'Aliment - 10'!$I$4:$I$20</c:f>
              <c:numCache>
                <c:formatCode>#,##0</c:formatCode>
                <c:ptCount val="17"/>
                <c:pt idx="0">
                  <c:v>4806.3092990100004</c:v>
                </c:pt>
                <c:pt idx="1">
                  <c:v>3928.4540525100001</c:v>
                </c:pt>
                <c:pt idx="2">
                  <c:v>3916.5937429199998</c:v>
                </c:pt>
                <c:pt idx="3">
                  <c:v>3920.4093368099998</c:v>
                </c:pt>
                <c:pt idx="4">
                  <c:v>4033.7635867399999</c:v>
                </c:pt>
                <c:pt idx="5">
                  <c:v>4604.7718429699999</c:v>
                </c:pt>
                <c:pt idx="6">
                  <c:v>4969.1201738899999</c:v>
                </c:pt>
                <c:pt idx="7">
                  <c:v>5556.9999707400002</c:v>
                </c:pt>
                <c:pt idx="8">
                  <c:v>5613.1741598899998</c:v>
                </c:pt>
                <c:pt idx="9">
                  <c:v>5704.97370761</c:v>
                </c:pt>
                <c:pt idx="10">
                  <c:v>6056.1188047100004</c:v>
                </c:pt>
                <c:pt idx="11">
                  <c:v>5790.3535170699997</c:v>
                </c:pt>
                <c:pt idx="12">
                  <c:v>6266.43713785</c:v>
                </c:pt>
                <c:pt idx="13">
                  <c:v>5977.2635655399999</c:v>
                </c:pt>
                <c:pt idx="14">
                  <c:v>8628.2979991600005</c:v>
                </c:pt>
                <c:pt idx="15">
                  <c:v>10111.419424249425</c:v>
                </c:pt>
                <c:pt idx="16">
                  <c:v>9358.9100000959279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BB-4FD7-BC00-4766A72A52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10500"/>
          <c:min val="3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de la alimentación </a:t>
            </a:r>
            <a:r>
              <a:rPr lang="es-ES" baseline="0"/>
              <a:t>- Margen unitario sobre ventas 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'Aliment - 10'!$B$4:$B$20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'Aliment - 10'!$O$4:$O$20</c:f>
              <c:numCache>
                <c:formatCode>0.0</c:formatCode>
                <c:ptCount val="17"/>
                <c:pt idx="0">
                  <c:v>7.0376088516971969</c:v>
                </c:pt>
                <c:pt idx="1">
                  <c:v>5.6631104869277786</c:v>
                </c:pt>
                <c:pt idx="2">
                  <c:v>5.1098207106372779</c:v>
                </c:pt>
                <c:pt idx="3">
                  <c:v>4.9899629969670487</c:v>
                </c:pt>
                <c:pt idx="4">
                  <c:v>4.9596885575216314</c:v>
                </c:pt>
                <c:pt idx="5">
                  <c:v>5.4599179943717671</c:v>
                </c:pt>
                <c:pt idx="6">
                  <c:v>5.7183663398162237</c:v>
                </c:pt>
                <c:pt idx="7">
                  <c:v>6.1303693223622524</c:v>
                </c:pt>
                <c:pt idx="8">
                  <c:v>5.7663062071486877</c:v>
                </c:pt>
                <c:pt idx="9">
                  <c:v>5.7319649737444749</c:v>
                </c:pt>
                <c:pt idx="10">
                  <c:v>5.8922349566285943</c:v>
                </c:pt>
                <c:pt idx="11">
                  <c:v>5.5992465806653442</c:v>
                </c:pt>
                <c:pt idx="12">
                  <c:v>5.451675110152844</c:v>
                </c:pt>
                <c:pt idx="13">
                  <c:v>4.3772282173148787</c:v>
                </c:pt>
                <c:pt idx="14">
                  <c:v>5.9002608422027603</c:v>
                </c:pt>
                <c:pt idx="15">
                  <c:v>6.7604450449158096</c:v>
                </c:pt>
                <c:pt idx="16">
                  <c:v>6.0680952403770494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17-4DD3-94D0-88CDF01DA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7.1"/>
          <c:min val="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de la alimentación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'Aliment - 10'!$B$4:$B$20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'Aliment - 10'!$T$4:$T$20</c:f>
              <c:numCache>
                <c:formatCode>0.0%</c:formatCode>
                <c:ptCount val="17"/>
                <c:pt idx="1">
                  <c:v>-0.18264643240517631</c:v>
                </c:pt>
                <c:pt idx="2">
                  <c:v>-3.0190780982718435E-3</c:v>
                </c:pt>
                <c:pt idx="3">
                  <c:v>9.7421232337335795E-4</c:v>
                </c:pt>
                <c:pt idx="4">
                  <c:v>2.8913881228085136E-2</c:v>
                </c:pt>
                <c:pt idx="5">
                  <c:v>0.14155719440451309</c:v>
                </c:pt>
                <c:pt idx="6">
                  <c:v>7.9124078965224331E-2</c:v>
                </c:pt>
                <c:pt idx="7">
                  <c:v>0.11830661692164068</c:v>
                </c:pt>
                <c:pt idx="8">
                  <c:v>1.0108725831524445E-2</c:v>
                </c:pt>
                <c:pt idx="9">
                  <c:v>1.6354302415195088E-2</c:v>
                </c:pt>
                <c:pt idx="10">
                  <c:v>6.1550695077104312E-2</c:v>
                </c:pt>
                <c:pt idx="11">
                  <c:v>-4.3883763877503257E-2</c:v>
                </c:pt>
                <c:pt idx="12">
                  <c:v>8.2220130321318585E-2</c:v>
                </c:pt>
                <c:pt idx="13">
                  <c:v>-4.6146409187344806E-2</c:v>
                </c:pt>
                <c:pt idx="14">
                  <c:v>0.44351974855244647</c:v>
                </c:pt>
                <c:pt idx="15">
                  <c:v>0.17189038037789284</c:v>
                </c:pt>
                <c:pt idx="16">
                  <c:v>-7.4421739676707732E-2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D5-47A6-AEF0-05E1894E7C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5"/>
          <c:min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0.1"/>
        <c:minorUnit val="5.000000000000001E-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de la alimentación 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   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9543983731890399"/>
          <c:w val="0.90286351706036749"/>
          <c:h val="0.6677633647768956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'Aliment - 10'!$R$52:$R$89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'Aliment - 10'!$P$52:$P$89</c:f>
              <c:numCache>
                <c:formatCode>0.00</c:formatCode>
                <c:ptCount val="38"/>
                <c:pt idx="0">
                  <c:v>95.998028547879215</c:v>
                </c:pt>
                <c:pt idx="1">
                  <c:v>105.06551250090624</c:v>
                </c:pt>
                <c:pt idx="2">
                  <c:v>104.4870189331819</c:v>
                </c:pt>
                <c:pt idx="3">
                  <c:v>94.449440018032632</c:v>
                </c:pt>
                <c:pt idx="4">
                  <c:v>95.527178099704201</c:v>
                </c:pt>
                <c:pt idx="5">
                  <c:v>100.94022463491427</c:v>
                </c:pt>
                <c:pt idx="6">
                  <c:v>107.27435018661726</c:v>
                </c:pt>
                <c:pt idx="7">
                  <c:v>99.507360389356251</c:v>
                </c:pt>
                <c:pt idx="8">
                  <c:v>90.911580421153559</c:v>
                </c:pt>
                <c:pt idx="9">
                  <c:v>96.692749993951566</c:v>
                </c:pt>
                <c:pt idx="10">
                  <c:v>104.4068998264641</c:v>
                </c:pt>
                <c:pt idx="11">
                  <c:v>85.326751101544261</c:v>
                </c:pt>
                <c:pt idx="12">
                  <c:v>91.02329146642208</c:v>
                </c:pt>
                <c:pt idx="13">
                  <c:v>92.029568391801092</c:v>
                </c:pt>
                <c:pt idx="14">
                  <c:v>94.431261266499249</c:v>
                </c:pt>
                <c:pt idx="15">
                  <c:v>92.711335666064315</c:v>
                </c:pt>
                <c:pt idx="16">
                  <c:v>91.906536272186131</c:v>
                </c:pt>
                <c:pt idx="17">
                  <c:v>87.209528297998489</c:v>
                </c:pt>
                <c:pt idx="18">
                  <c:v>103.80759141096976</c:v>
                </c:pt>
                <c:pt idx="19">
                  <c:v>96.106429243065065</c:v>
                </c:pt>
                <c:pt idx="20">
                  <c:v>100.39911255567115</c:v>
                </c:pt>
                <c:pt idx="21">
                  <c:v>93.730083890498463</c:v>
                </c:pt>
                <c:pt idx="22">
                  <c:v>98.231212109035695</c:v>
                </c:pt>
                <c:pt idx="23">
                  <c:v>85.626573189758119</c:v>
                </c:pt>
                <c:pt idx="24">
                  <c:v>80.038059971519843</c:v>
                </c:pt>
                <c:pt idx="25">
                  <c:v>90.388833373381971</c:v>
                </c:pt>
                <c:pt idx="26">
                  <c:v>90.149738985889968</c:v>
                </c:pt>
                <c:pt idx="27">
                  <c:v>77.716041206151189</c:v>
                </c:pt>
                <c:pt idx="28">
                  <c:v>88.134488690660845</c:v>
                </c:pt>
                <c:pt idx="29">
                  <c:v>89.624407432171267</c:v>
                </c:pt>
                <c:pt idx="30">
                  <c:v>93.971455281783747</c:v>
                </c:pt>
                <c:pt idx="31">
                  <c:v>97.642610480196694</c:v>
                </c:pt>
                <c:pt idx="32">
                  <c:v>97.616185105659667</c:v>
                </c:pt>
                <c:pt idx="33">
                  <c:v>103.15785370409219</c:v>
                </c:pt>
                <c:pt idx="34">
                  <c:v>101.38406048950507</c:v>
                </c:pt>
                <c:pt idx="35">
                  <c:v>99.47503969775326</c:v>
                </c:pt>
                <c:pt idx="36">
                  <c:v>91.011328957461075</c:v>
                </c:pt>
                <c:pt idx="37">
                  <c:v>95.595150714036677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EB-4DE8-822F-0B4F83FD90AF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'Aliment - 10'!$R$52:$R$89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'Aliment - 10'!$N$52:$N$89</c:f>
              <c:numCache>
                <c:formatCode>0.00</c:formatCode>
                <c:ptCount val="38"/>
                <c:pt idx="0">
                  <c:v>98.996696438012805</c:v>
                </c:pt>
                <c:pt idx="1">
                  <c:v>100</c:v>
                </c:pt>
                <c:pt idx="2">
                  <c:v>99.882287387956254</c:v>
                </c:pt>
                <c:pt idx="3">
                  <c:v>98.850965421458241</c:v>
                </c:pt>
                <c:pt idx="4">
                  <c:v>99.547798234817108</c:v>
                </c:pt>
                <c:pt idx="5">
                  <c:v>100.81227832764799</c:v>
                </c:pt>
                <c:pt idx="6">
                  <c:v>99.658378908010334</c:v>
                </c:pt>
                <c:pt idx="7">
                  <c:v>98.596510247769658</c:v>
                </c:pt>
                <c:pt idx="8">
                  <c:v>97.879647657731368</c:v>
                </c:pt>
                <c:pt idx="9">
                  <c:v>94.334495335778371</c:v>
                </c:pt>
                <c:pt idx="10">
                  <c:v>94.362423097095487</c:v>
                </c:pt>
                <c:pt idx="11">
                  <c:v>93.196627696557883</c:v>
                </c:pt>
                <c:pt idx="12">
                  <c:v>90.702718056566667</c:v>
                </c:pt>
                <c:pt idx="13">
                  <c:v>92.548864197696687</c:v>
                </c:pt>
                <c:pt idx="14">
                  <c:v>92.769675399137697</c:v>
                </c:pt>
                <c:pt idx="15">
                  <c:v>91.564665375687042</c:v>
                </c:pt>
                <c:pt idx="16">
                  <c:v>93.908747911804682</c:v>
                </c:pt>
                <c:pt idx="17">
                  <c:v>94.757521306054855</c:v>
                </c:pt>
                <c:pt idx="18">
                  <c:v>96.880665376926117</c:v>
                </c:pt>
                <c:pt idx="19">
                  <c:v>98.5108042750511</c:v>
                </c:pt>
                <c:pt idx="20">
                  <c:v>97.116709449567594</c:v>
                </c:pt>
                <c:pt idx="21">
                  <c:v>94.496745436240843</c:v>
                </c:pt>
                <c:pt idx="22">
                  <c:v>89.406482290203016</c:v>
                </c:pt>
                <c:pt idx="23">
                  <c:v>88.571169660923914</c:v>
                </c:pt>
                <c:pt idx="24">
                  <c:v>86.550801380137472</c:v>
                </c:pt>
                <c:pt idx="25">
                  <c:v>84.573168384235757</c:v>
                </c:pt>
                <c:pt idx="26">
                  <c:v>86.59727556402099</c:v>
                </c:pt>
                <c:pt idx="27">
                  <c:v>86.406169078718307</c:v>
                </c:pt>
                <c:pt idx="28">
                  <c:v>87.361598152691769</c:v>
                </c:pt>
                <c:pt idx="29">
                  <c:v>92.343240471203131</c:v>
                </c:pt>
                <c:pt idx="30">
                  <c:v>94.713664574952844</c:v>
                </c:pt>
                <c:pt idx="31">
                  <c:v>98.097026142933075</c:v>
                </c:pt>
                <c:pt idx="32">
                  <c:v>99.950177444863414</c:v>
                </c:pt>
                <c:pt idx="33">
                  <c:v>100.40828474925256</c:v>
                </c:pt>
                <c:pt idx="34">
                  <c:v>98.757070712202903</c:v>
                </c:pt>
                <c:pt idx="35">
                  <c:v>96.866394964689022</c:v>
                </c:pt>
                <c:pt idx="36">
                  <c:v>96.111818903543238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EB-4DE8-822F-0B4F83FD9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08"/>
          <c:min val="7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de la alimentación 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'Aliment - 10'!$B$4:$B$20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'Aliment - 10'!$N$4:$N$20</c:f>
              <c:numCache>
                <c:formatCode>0.0</c:formatCode>
                <c:ptCount val="17"/>
                <c:pt idx="0">
                  <c:v>38.906770886689543</c:v>
                </c:pt>
                <c:pt idx="1">
                  <c:v>34.618646226657802</c:v>
                </c:pt>
                <c:pt idx="2">
                  <c:v>33.769893655625637</c:v>
                </c:pt>
                <c:pt idx="3">
                  <c:v>33.967473091757178</c:v>
                </c:pt>
                <c:pt idx="4">
                  <c:v>34.192922018443269</c:v>
                </c:pt>
                <c:pt idx="5">
                  <c:v>36.809094285032316</c:v>
                </c:pt>
                <c:pt idx="6">
                  <c:v>37.794047040111991</c:v>
                </c:pt>
                <c:pt idx="7">
                  <c:v>39.054155825247705</c:v>
                </c:pt>
                <c:pt idx="8">
                  <c:v>37.927981416203735</c:v>
                </c:pt>
                <c:pt idx="9">
                  <c:v>37.042236310771045</c:v>
                </c:pt>
                <c:pt idx="10">
                  <c:v>36.98918778399355</c:v>
                </c:pt>
                <c:pt idx="11">
                  <c:v>35.793117869079424</c:v>
                </c:pt>
                <c:pt idx="12">
                  <c:v>36.372766026779999</c:v>
                </c:pt>
                <c:pt idx="13">
                  <c:v>33.861120275209508</c:v>
                </c:pt>
                <c:pt idx="14">
                  <c:v>40.5058681607495</c:v>
                </c:pt>
                <c:pt idx="15">
                  <c:v>42.885495743388155</c:v>
                </c:pt>
                <c:pt idx="16">
                  <c:v>40.45459935763116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15-4BD2-9ECE-31BCF72C3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3"/>
          <c:min val="3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química </a:t>
            </a:r>
            <a:r>
              <a:rPr lang="es-ES"/>
              <a:t>- Margen unitario sobre ventas (IVARET 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008360297005627"/>
          <c:w val="0.90286351706036749"/>
          <c:h val="0.7065005829140715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'Ind química - 20'!$R$52:$R$89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'Ind química - 20'!$Q$52:$Q$89</c:f>
              <c:numCache>
                <c:formatCode>0.00</c:formatCode>
                <c:ptCount val="38"/>
                <c:pt idx="0">
                  <c:v>92.209506484398105</c:v>
                </c:pt>
                <c:pt idx="1">
                  <c:v>98.756842530905743</c:v>
                </c:pt>
                <c:pt idx="2">
                  <c:v>118.72846716973888</c:v>
                </c:pt>
                <c:pt idx="3">
                  <c:v>90.305183814957218</c:v>
                </c:pt>
                <c:pt idx="4">
                  <c:v>109.43561827870289</c:v>
                </c:pt>
                <c:pt idx="5">
                  <c:v>107.61282391364391</c:v>
                </c:pt>
                <c:pt idx="6">
                  <c:v>111.92568727388557</c:v>
                </c:pt>
                <c:pt idx="7">
                  <c:v>78.625122873680979</c:v>
                </c:pt>
                <c:pt idx="8">
                  <c:v>89.738566314346201</c:v>
                </c:pt>
                <c:pt idx="9">
                  <c:v>108.90194548882552</c:v>
                </c:pt>
                <c:pt idx="10">
                  <c:v>93.760591673664095</c:v>
                </c:pt>
                <c:pt idx="11">
                  <c:v>76.143697210852736</c:v>
                </c:pt>
                <c:pt idx="12">
                  <c:v>96.249052557225312</c:v>
                </c:pt>
                <c:pt idx="13">
                  <c:v>105.25288725131583</c:v>
                </c:pt>
                <c:pt idx="14">
                  <c:v>107.50202242998232</c:v>
                </c:pt>
                <c:pt idx="15">
                  <c:v>92.687821714436907</c:v>
                </c:pt>
                <c:pt idx="16">
                  <c:v>96.852522297468241</c:v>
                </c:pt>
                <c:pt idx="17">
                  <c:v>92.066453418391021</c:v>
                </c:pt>
                <c:pt idx="18">
                  <c:v>122.9552821436663</c:v>
                </c:pt>
                <c:pt idx="19">
                  <c:v>87.493683623033007</c:v>
                </c:pt>
                <c:pt idx="20">
                  <c:v>106.30131796411195</c:v>
                </c:pt>
                <c:pt idx="21">
                  <c:v>101.97876766903038</c:v>
                </c:pt>
                <c:pt idx="22">
                  <c:v>102.41860062366268</c:v>
                </c:pt>
                <c:pt idx="23">
                  <c:v>70.92432816380925</c:v>
                </c:pt>
                <c:pt idx="24">
                  <c:v>77.174751189299116</c:v>
                </c:pt>
                <c:pt idx="25">
                  <c:v>106.11524993226548</c:v>
                </c:pt>
                <c:pt idx="26">
                  <c:v>87.21211901714004</c:v>
                </c:pt>
                <c:pt idx="27">
                  <c:v>77.402356573742111</c:v>
                </c:pt>
                <c:pt idx="28">
                  <c:v>102.00071752663516</c:v>
                </c:pt>
                <c:pt idx="29">
                  <c:v>97.929007147527585</c:v>
                </c:pt>
                <c:pt idx="30">
                  <c:v>117.46097406274671</c:v>
                </c:pt>
                <c:pt idx="31">
                  <c:v>77.80432060326352</c:v>
                </c:pt>
                <c:pt idx="32">
                  <c:v>111.41579779660518</c:v>
                </c:pt>
                <c:pt idx="33">
                  <c:v>102.43388267124712</c:v>
                </c:pt>
                <c:pt idx="34">
                  <c:v>100.98313335121077</c:v>
                </c:pt>
                <c:pt idx="35">
                  <c:v>64.381615353243319</c:v>
                </c:pt>
                <c:pt idx="36">
                  <c:v>96.440082828812095</c:v>
                </c:pt>
                <c:pt idx="37">
                  <c:v>94.097255616214611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16-43EC-8F78-6634FEE90946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ABD5-41AB-A5B4-52D9C826A7DD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ABD5-41AB-A5B4-52D9C826A7DD}"/>
              </c:ext>
            </c:extLst>
          </c:dPt>
          <c:cat>
            <c:strRef>
              <c:f>'Ind química - 20'!$R$52:$R$89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'Ind química - 20'!$O$52:$O$89</c:f>
              <c:numCache>
                <c:formatCode>0.00</c:formatCode>
                <c:ptCount val="38"/>
                <c:pt idx="0">
                  <c:v>94.911657136535894</c:v>
                </c:pt>
                <c:pt idx="1">
                  <c:v>100</c:v>
                </c:pt>
                <c:pt idx="2">
                  <c:v>104.30652794857617</c:v>
                </c:pt>
                <c:pt idx="3">
                  <c:v>106.52052329426071</c:v>
                </c:pt>
                <c:pt idx="4">
                  <c:v>104.81982832029739</c:v>
                </c:pt>
                <c:pt idx="5">
                  <c:v>101.89981308497833</c:v>
                </c:pt>
                <c:pt idx="6">
                  <c:v>96.975550093889169</c:v>
                </c:pt>
                <c:pt idx="7">
                  <c:v>97.29783048768455</c:v>
                </c:pt>
                <c:pt idx="8">
                  <c:v>92.756556587629191</c:v>
                </c:pt>
                <c:pt idx="9">
                  <c:v>92.136200171922141</c:v>
                </c:pt>
                <c:pt idx="10">
                  <c:v>93.763821732641915</c:v>
                </c:pt>
                <c:pt idx="11">
                  <c:v>92.851557173264496</c:v>
                </c:pt>
                <c:pt idx="12">
                  <c:v>96.286914862344048</c:v>
                </c:pt>
                <c:pt idx="13">
                  <c:v>100.42294598824009</c:v>
                </c:pt>
                <c:pt idx="14">
                  <c:v>100.57381342330083</c:v>
                </c:pt>
                <c:pt idx="15">
                  <c:v>97.277204965069615</c:v>
                </c:pt>
                <c:pt idx="16">
                  <c:v>101.14051989349062</c:v>
                </c:pt>
                <c:pt idx="17">
                  <c:v>99.841985370639648</c:v>
                </c:pt>
                <c:pt idx="18">
                  <c:v>102.20418428730056</c:v>
                </c:pt>
                <c:pt idx="19">
                  <c:v>104.68226284996038</c:v>
                </c:pt>
                <c:pt idx="20">
                  <c:v>99.548092469959499</c:v>
                </c:pt>
                <c:pt idx="21">
                  <c:v>95.405753605153578</c:v>
                </c:pt>
                <c:pt idx="22">
                  <c:v>88.124111911450356</c:v>
                </c:pt>
                <c:pt idx="23">
                  <c:v>89.158232477259133</c:v>
                </c:pt>
                <c:pt idx="24">
                  <c:v>85.356612075628462</c:v>
                </c:pt>
                <c:pt idx="25">
                  <c:v>86.976119178111688</c:v>
                </c:pt>
                <c:pt idx="26">
                  <c:v>93.182610762445705</c:v>
                </c:pt>
                <c:pt idx="27">
                  <c:v>91.13605006626122</c:v>
                </c:pt>
                <c:pt idx="28">
                  <c:v>98.698263827662899</c:v>
                </c:pt>
                <c:pt idx="29">
                  <c:v>98.798754835043255</c:v>
                </c:pt>
                <c:pt idx="30">
                  <c:v>101.15252490253577</c:v>
                </c:pt>
                <c:pt idx="31">
                  <c:v>102.27874378346564</c:v>
                </c:pt>
                <c:pt idx="32">
                  <c:v>98.159283605581635</c:v>
                </c:pt>
                <c:pt idx="33">
                  <c:v>94.803607293076595</c:v>
                </c:pt>
                <c:pt idx="34">
                  <c:v>91.059678551128314</c:v>
                </c:pt>
                <c:pt idx="35">
                  <c:v>88.975521787370198</c:v>
                </c:pt>
                <c:pt idx="36">
                  <c:v>88.6301826016294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216-43EC-8F78-6634FEE90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30"/>
          <c:min val="7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Industria química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'Ind química - 20'!$B$4:$B$20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'Ind química - 20'!$I$4:$I$20</c:f>
              <c:numCache>
                <c:formatCode>#,##0</c:formatCode>
                <c:ptCount val="17"/>
                <c:pt idx="0">
                  <c:v>2169.1962061200002</c:v>
                </c:pt>
                <c:pt idx="1">
                  <c:v>2572.6021042900002</c:v>
                </c:pt>
                <c:pt idx="2">
                  <c:v>2526.2127084399999</c:v>
                </c:pt>
                <c:pt idx="3">
                  <c:v>2295.33450042</c:v>
                </c:pt>
                <c:pt idx="4">
                  <c:v>2277.5100842500001</c:v>
                </c:pt>
                <c:pt idx="5">
                  <c:v>2438.4962382200001</c:v>
                </c:pt>
                <c:pt idx="6">
                  <c:v>3270.4599543099998</c:v>
                </c:pt>
                <c:pt idx="7">
                  <c:v>3903.5332593100002</c:v>
                </c:pt>
                <c:pt idx="8">
                  <c:v>4270.1604995999996</c:v>
                </c:pt>
                <c:pt idx="9">
                  <c:v>3731.1739327700002</c:v>
                </c:pt>
                <c:pt idx="10">
                  <c:v>3788.4943661799998</c:v>
                </c:pt>
                <c:pt idx="11">
                  <c:v>4047.51967289</c:v>
                </c:pt>
                <c:pt idx="12">
                  <c:v>5251.3418680499999</c:v>
                </c:pt>
                <c:pt idx="13">
                  <c:v>4023.73530927</c:v>
                </c:pt>
                <c:pt idx="14">
                  <c:v>3791.7828844700002</c:v>
                </c:pt>
                <c:pt idx="15">
                  <c:v>4183.423592640067</c:v>
                </c:pt>
                <c:pt idx="16">
                  <c:v>3828.6004915416743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D31-4B36-B2F9-55E4835635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química 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'Ind química - 20'!$B$4:$B$20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'Ind química - 20'!$O$4:$O$20</c:f>
              <c:numCache>
                <c:formatCode>0.0</c:formatCode>
                <c:ptCount val="17"/>
                <c:pt idx="0">
                  <c:v>7.7610321108712395</c:v>
                </c:pt>
                <c:pt idx="1">
                  <c:v>7.7731951105351635</c:v>
                </c:pt>
                <c:pt idx="2">
                  <c:v>6.8842005222221543</c:v>
                </c:pt>
                <c:pt idx="3">
                  <c:v>5.998200567508718</c:v>
                </c:pt>
                <c:pt idx="4">
                  <c:v>6.1599902859563631</c:v>
                </c:pt>
                <c:pt idx="5">
                  <c:v>6.5039579420991771</c:v>
                </c:pt>
                <c:pt idx="6">
                  <c:v>8.709483567585993</c:v>
                </c:pt>
                <c:pt idx="7">
                  <c:v>10.762435226163619</c:v>
                </c:pt>
                <c:pt idx="8">
                  <c:v>10.635215721366963</c:v>
                </c:pt>
                <c:pt idx="9">
                  <c:v>9.1111971207576854</c:v>
                </c:pt>
                <c:pt idx="10">
                  <c:v>9.1668606307310352</c:v>
                </c:pt>
                <c:pt idx="11">
                  <c:v>10.59954581219025</c:v>
                </c:pt>
                <c:pt idx="12">
                  <c:v>10.388623249467789</c:v>
                </c:pt>
                <c:pt idx="13">
                  <c:v>6.697691214149323</c:v>
                </c:pt>
                <c:pt idx="14">
                  <c:v>7.4586341821736122</c:v>
                </c:pt>
                <c:pt idx="15">
                  <c:v>8.1410270621803953</c:v>
                </c:pt>
                <c:pt idx="16">
                  <c:v>7.4962207279303978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01E-4C38-A65D-8E40988EF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11"/>
          <c:min val="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química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'Ind química - 20'!$B$4:$B$20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'Ind química - 20'!$T$4:$T$20</c:f>
              <c:numCache>
                <c:formatCode>0.0%</c:formatCode>
                <c:ptCount val="17"/>
                <c:pt idx="1">
                  <c:v>0.18597022115005646</c:v>
                </c:pt>
                <c:pt idx="2">
                  <c:v>-1.8032091232702663E-2</c:v>
                </c:pt>
                <c:pt idx="3">
                  <c:v>-9.1393019775667605E-2</c:v>
                </c:pt>
                <c:pt idx="4">
                  <c:v>-7.7654983039459058E-3</c:v>
                </c:pt>
                <c:pt idx="5">
                  <c:v>7.0685155285717949E-2</c:v>
                </c:pt>
                <c:pt idx="6">
                  <c:v>0.34117900329315187</c:v>
                </c:pt>
                <c:pt idx="7">
                  <c:v>0.1935731713105675</c:v>
                </c:pt>
                <c:pt idx="8">
                  <c:v>9.3921894841189513E-2</c:v>
                </c:pt>
                <c:pt idx="9">
                  <c:v>-0.12622161787138642</c:v>
                </c:pt>
                <c:pt idx="10">
                  <c:v>1.5362573399907209E-2</c:v>
                </c:pt>
                <c:pt idx="11">
                  <c:v>6.8371569724988035E-2</c:v>
                </c:pt>
                <c:pt idx="12">
                  <c:v>0.29742219740724574</c:v>
                </c:pt>
                <c:pt idx="13">
                  <c:v>-0.23377007051263476</c:v>
                </c:pt>
                <c:pt idx="14">
                  <c:v>-5.7646044526244333E-2</c:v>
                </c:pt>
                <c:pt idx="15">
                  <c:v>0.1032866912749959</c:v>
                </c:pt>
                <c:pt idx="16">
                  <c:v>-8.4816441185309621E-2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DE-4F35-AED0-C6DD986819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35000000000000003"/>
          <c:min val="-0.2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química 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   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1781889338683758"/>
          <c:w val="0.90286351706036749"/>
          <c:h val="0.6389568741256112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'Ind química - 20'!$R$52:$R$89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'Ind química - 20'!$P$52:$P$89</c:f>
              <c:numCache>
                <c:formatCode>0.00</c:formatCode>
                <c:ptCount val="38"/>
                <c:pt idx="0">
                  <c:v>96.459917392979264</c:v>
                </c:pt>
                <c:pt idx="1">
                  <c:v>100.39589576790122</c:v>
                </c:pt>
                <c:pt idx="2">
                  <c:v>108.44185509066915</c:v>
                </c:pt>
                <c:pt idx="3">
                  <c:v>94.702331748450376</c:v>
                </c:pt>
                <c:pt idx="4">
                  <c:v>105.80648273086568</c:v>
                </c:pt>
                <c:pt idx="5">
                  <c:v>104.67523202533387</c:v>
                </c:pt>
                <c:pt idx="6">
                  <c:v>107.5374108915188</c:v>
                </c:pt>
                <c:pt idx="7">
                  <c:v>91.487181732005837</c:v>
                </c:pt>
                <c:pt idx="8">
                  <c:v>98.173995657997025</c:v>
                </c:pt>
                <c:pt idx="9">
                  <c:v>105.18710593142768</c:v>
                </c:pt>
                <c:pt idx="10">
                  <c:v>102.12035711015857</c:v>
                </c:pt>
                <c:pt idx="11">
                  <c:v>89.950605830138613</c:v>
                </c:pt>
                <c:pt idx="12">
                  <c:v>100.55367109683921</c:v>
                </c:pt>
                <c:pt idx="13">
                  <c:v>102.69923772837517</c:v>
                </c:pt>
                <c:pt idx="14">
                  <c:v>104.20160590325879</c:v>
                </c:pt>
                <c:pt idx="15">
                  <c:v>95.763204070607401</c:v>
                </c:pt>
                <c:pt idx="16">
                  <c:v>98.094573371237331</c:v>
                </c:pt>
                <c:pt idx="17">
                  <c:v>91.722184714059978</c:v>
                </c:pt>
                <c:pt idx="18">
                  <c:v>106.27267274729321</c:v>
                </c:pt>
                <c:pt idx="19">
                  <c:v>91.032672438290192</c:v>
                </c:pt>
                <c:pt idx="20">
                  <c:v>103.17229047299929</c:v>
                </c:pt>
                <c:pt idx="21">
                  <c:v>104.03008771431858</c:v>
                </c:pt>
                <c:pt idx="22">
                  <c:v>106.88719906589206</c:v>
                </c:pt>
                <c:pt idx="23">
                  <c:v>93.408751057413468</c:v>
                </c:pt>
                <c:pt idx="24">
                  <c:v>98.986200187958133</c:v>
                </c:pt>
                <c:pt idx="25">
                  <c:v>112.04106838033547</c:v>
                </c:pt>
                <c:pt idx="26">
                  <c:v>106.70244820490038</c:v>
                </c:pt>
                <c:pt idx="27">
                  <c:v>96.032272640114172</c:v>
                </c:pt>
                <c:pt idx="28">
                  <c:v>105.40624221411376</c:v>
                </c:pt>
                <c:pt idx="29">
                  <c:v>100.33464682428912</c:v>
                </c:pt>
                <c:pt idx="30">
                  <c:v>108.35908813552828</c:v>
                </c:pt>
                <c:pt idx="31">
                  <c:v>90.633555344146941</c:v>
                </c:pt>
                <c:pt idx="32">
                  <c:v>103.8906458027935</c:v>
                </c:pt>
                <c:pt idx="33">
                  <c:v>101.20148344454078</c:v>
                </c:pt>
                <c:pt idx="34">
                  <c:v>102.92009114611871</c:v>
                </c:pt>
                <c:pt idx="35">
                  <c:v>80.793749561576348</c:v>
                </c:pt>
                <c:pt idx="36">
                  <c:v>97.764814309059943</c:v>
                </c:pt>
                <c:pt idx="37">
                  <c:v>94.96978986656049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F0-4FEE-B698-3CF60BECB43A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'Ind química - 20'!$R$52:$R$89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'Ind química - 20'!$N$52:$N$89</c:f>
              <c:numCache>
                <c:formatCode>0.00</c:formatCode>
                <c:ptCount val="38"/>
                <c:pt idx="0">
                  <c:v>98.072858696517613</c:v>
                </c:pt>
                <c:pt idx="1">
                  <c:v>100</c:v>
                </c:pt>
                <c:pt idx="2">
                  <c:v>102.33664133447161</c:v>
                </c:pt>
                <c:pt idx="3">
                  <c:v>103.40647539882978</c:v>
                </c:pt>
                <c:pt idx="4">
                  <c:v>103.18036434904218</c:v>
                </c:pt>
                <c:pt idx="5">
                  <c:v>102.37657684493107</c:v>
                </c:pt>
                <c:pt idx="6">
                  <c:v>100.46845507671389</c:v>
                </c:pt>
                <c:pt idx="7">
                  <c:v>100.59642355323734</c:v>
                </c:pt>
                <c:pt idx="8">
                  <c:v>99.242160107897277</c:v>
                </c:pt>
                <c:pt idx="9">
                  <c:v>98.85801613243045</c:v>
                </c:pt>
                <c:pt idx="10">
                  <c:v>99.45293499214101</c:v>
                </c:pt>
                <c:pt idx="11">
                  <c:v>98.830967941377892</c:v>
                </c:pt>
                <c:pt idx="12">
                  <c:v>99.351280139652971</c:v>
                </c:pt>
                <c:pt idx="13">
                  <c:v>100.80442969977015</c:v>
                </c:pt>
                <c:pt idx="14">
                  <c:v>100.18965526836969</c:v>
                </c:pt>
                <c:pt idx="15">
                  <c:v>97.445392014790883</c:v>
                </c:pt>
                <c:pt idx="16">
                  <c:v>97.963158725799488</c:v>
                </c:pt>
                <c:pt idx="17">
                  <c:v>96.780525817720189</c:v>
                </c:pt>
                <c:pt idx="18">
                  <c:v>98.049955093160662</c:v>
                </c:pt>
                <c:pt idx="19">
                  <c:v>101.12693084322532</c:v>
                </c:pt>
                <c:pt idx="20">
                  <c:v>101.28056242287504</c:v>
                </c:pt>
                <c:pt idx="21">
                  <c:v>101.87458207765584</c:v>
                </c:pt>
                <c:pt idx="22">
                  <c:v>100.82805950639555</c:v>
                </c:pt>
                <c:pt idx="23">
                  <c:v>102.83080467289977</c:v>
                </c:pt>
                <c:pt idx="24">
                  <c:v>102.78461695765186</c:v>
                </c:pt>
                <c:pt idx="25">
                  <c:v>103.44049735332706</c:v>
                </c:pt>
                <c:pt idx="26">
                  <c:v>105.04550785986595</c:v>
                </c:pt>
                <c:pt idx="27">
                  <c:v>102.11890247085438</c:v>
                </c:pt>
                <c:pt idx="28">
                  <c:v>102.53306245351132</c:v>
                </c:pt>
                <c:pt idx="29">
                  <c:v>101.18338312951953</c:v>
                </c:pt>
                <c:pt idx="30">
                  <c:v>100.80448402668945</c:v>
                </c:pt>
                <c:pt idx="31">
                  <c:v>101.02119318175238</c:v>
                </c:pt>
                <c:pt idx="32">
                  <c:v>99.661443934399983</c:v>
                </c:pt>
                <c:pt idx="33">
                  <c:v>97.201492488757339</c:v>
                </c:pt>
                <c:pt idx="34">
                  <c:v>95.670034615323956</c:v>
                </c:pt>
                <c:pt idx="35">
                  <c:v>94.112111220828879</c:v>
                </c:pt>
                <c:pt idx="36">
                  <c:v>93.339826587850354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F0-4FEE-B698-3CF60BECB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5"/>
          <c:min val="8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Industria química </a:t>
            </a:r>
            <a:r>
              <a:rPr lang="es-ES" baseline="0"/>
              <a:t>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'Ind química - 20'!$B$4:$B$20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'Ind química - 20'!$N$4:$N$20</c:f>
              <c:numCache>
                <c:formatCode>0.0</c:formatCode>
                <c:ptCount val="17"/>
                <c:pt idx="0">
                  <c:v>38.10063019221672</c:v>
                </c:pt>
                <c:pt idx="1">
                  <c:v>43.120753424041077</c:v>
                </c:pt>
                <c:pt idx="2">
                  <c:v>41.448534555614508</c:v>
                </c:pt>
                <c:pt idx="3">
                  <c:v>39.081514569804973</c:v>
                </c:pt>
                <c:pt idx="4">
                  <c:v>39.006676506363853</c:v>
                </c:pt>
                <c:pt idx="5">
                  <c:v>40.052401707951006</c:v>
                </c:pt>
                <c:pt idx="6">
                  <c:v>46.646161011080579</c:v>
                </c:pt>
                <c:pt idx="7">
                  <c:v>50.130267753036641</c:v>
                </c:pt>
                <c:pt idx="8">
                  <c:v>51.042513175654022</c:v>
                </c:pt>
                <c:pt idx="9">
                  <c:v>47.294588517745687</c:v>
                </c:pt>
                <c:pt idx="10">
                  <c:v>45.999721725138365</c:v>
                </c:pt>
                <c:pt idx="11">
                  <c:v>47.293388141304526</c:v>
                </c:pt>
                <c:pt idx="12">
                  <c:v>52.290992329606325</c:v>
                </c:pt>
                <c:pt idx="13">
                  <c:v>44.142744138814663</c:v>
                </c:pt>
                <c:pt idx="14">
                  <c:v>41.150514916703393</c:v>
                </c:pt>
                <c:pt idx="15">
                  <c:v>41.757671432614202</c:v>
                </c:pt>
                <c:pt idx="16">
                  <c:v>39.651035546897923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89-4936-9723-5D1FDFEFA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53"/>
          <c:min val="37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Fabricación vehículos motor</a:t>
            </a:r>
            <a:r>
              <a:rPr lang="es-ES"/>
              <a:t>- Margen unitario sobre ventas (IVARET)</a:t>
            </a:r>
          </a:p>
          <a:p>
            <a:pPr>
              <a:defRPr/>
            </a:pPr>
            <a:r>
              <a:rPr lang="es-ES"/>
              <a:t>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6908597826696842"/>
          <c:w val="0.90286351706036749"/>
          <c:h val="0.78251008410172018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'Fab vehículos motor - 29'!$R$52:$R$89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'Fab vehículos motor - 29'!$Q$52:$Q$88</c:f>
              <c:numCache>
                <c:formatCode>0.00</c:formatCode>
                <c:ptCount val="37"/>
                <c:pt idx="0">
                  <c:v>116.59567125843495</c:v>
                </c:pt>
                <c:pt idx="1">
                  <c:v>180.85726311725759</c:v>
                </c:pt>
                <c:pt idx="2">
                  <c:v>35.17086719218144</c:v>
                </c:pt>
                <c:pt idx="3">
                  <c:v>67.376198432126017</c:v>
                </c:pt>
                <c:pt idx="4">
                  <c:v>50.326762449539807</c:v>
                </c:pt>
                <c:pt idx="5">
                  <c:v>125.04248024932055</c:v>
                </c:pt>
                <c:pt idx="6">
                  <c:v>79.671305029624733</c:v>
                </c:pt>
                <c:pt idx="7">
                  <c:v>67.106611222139236</c:v>
                </c:pt>
                <c:pt idx="8">
                  <c:v>146.54083014308273</c:v>
                </c:pt>
                <c:pt idx="9">
                  <c:v>126.61941345726102</c:v>
                </c:pt>
                <c:pt idx="10">
                  <c:v>22.422979049645342</c:v>
                </c:pt>
                <c:pt idx="11">
                  <c:v>44.349750852781192</c:v>
                </c:pt>
                <c:pt idx="12">
                  <c:v>157.18622992528236</c:v>
                </c:pt>
                <c:pt idx="13">
                  <c:v>141.46095725998339</c:v>
                </c:pt>
                <c:pt idx="14">
                  <c:v>-30.556983758474875</c:v>
                </c:pt>
                <c:pt idx="15">
                  <c:v>128.05297483547827</c:v>
                </c:pt>
                <c:pt idx="16">
                  <c:v>47.543219844423831</c:v>
                </c:pt>
                <c:pt idx="17">
                  <c:v>76.953432262282888</c:v>
                </c:pt>
                <c:pt idx="18">
                  <c:v>160.83061198404857</c:v>
                </c:pt>
                <c:pt idx="19">
                  <c:v>147.85647179276026</c:v>
                </c:pt>
                <c:pt idx="20">
                  <c:v>113.55548566971953</c:v>
                </c:pt>
                <c:pt idx="21">
                  <c:v>70.497397918046204</c:v>
                </c:pt>
                <c:pt idx="22">
                  <c:v>46.534725422829617</c:v>
                </c:pt>
                <c:pt idx="23">
                  <c:v>74.413756544614856</c:v>
                </c:pt>
                <c:pt idx="24">
                  <c:v>124.08651083386277</c:v>
                </c:pt>
                <c:pt idx="25">
                  <c:v>51.948676175605094</c:v>
                </c:pt>
                <c:pt idx="26">
                  <c:v>64.530588178056846</c:v>
                </c:pt>
                <c:pt idx="27">
                  <c:v>112.95062323460574</c:v>
                </c:pt>
                <c:pt idx="28">
                  <c:v>163.51075675725025</c:v>
                </c:pt>
                <c:pt idx="29">
                  <c:v>190.82320469897175</c:v>
                </c:pt>
                <c:pt idx="30">
                  <c:v>105.13360303318051</c:v>
                </c:pt>
                <c:pt idx="31">
                  <c:v>42.712937521775828</c:v>
                </c:pt>
                <c:pt idx="32">
                  <c:v>141.59105256968866</c:v>
                </c:pt>
                <c:pt idx="33">
                  <c:v>116.60736634399309</c:v>
                </c:pt>
                <c:pt idx="34">
                  <c:v>96.558184848412296</c:v>
                </c:pt>
                <c:pt idx="35">
                  <c:v>41.898476519214228</c:v>
                </c:pt>
                <c:pt idx="36">
                  <c:v>49.117500978590215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B2-429D-BF5B-63F56A586CFB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2BCF-484A-AD86-BCA9D06C1A73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2BCF-484A-AD86-BCA9D06C1A73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2BCF-484A-AD86-BCA9D06C1A73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2BCF-484A-AD86-BCA9D06C1A73}"/>
              </c:ext>
            </c:extLst>
          </c:dPt>
          <c:cat>
            <c:strRef>
              <c:f>'Fab vehículos motor - 29'!$R$52:$R$89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'Fab vehículos motor - 29'!$O$52:$O$89</c:f>
              <c:numCache>
                <c:formatCode>0.00</c:formatCode>
                <c:ptCount val="38"/>
                <c:pt idx="0">
                  <c:v>105.72295165376696</c:v>
                </c:pt>
                <c:pt idx="1">
                  <c:v>100</c:v>
                </c:pt>
                <c:pt idx="2">
                  <c:v>83.432772797776224</c:v>
                </c:pt>
                <c:pt idx="3">
                  <c:v>69.479077080791939</c:v>
                </c:pt>
                <c:pt idx="4">
                  <c:v>80.604186540152782</c:v>
                </c:pt>
                <c:pt idx="5">
                  <c:v>80.536789737656079</c:v>
                </c:pt>
                <c:pt idx="6">
                  <c:v>104.59030666104181</c:v>
                </c:pt>
                <c:pt idx="7">
                  <c:v>104.98453996302692</c:v>
                </c:pt>
                <c:pt idx="8">
                  <c:v>90.67245846803209</c:v>
                </c:pt>
                <c:pt idx="9">
                  <c:v>84.983243375692567</c:v>
                </c:pt>
                <c:pt idx="10">
                  <c:v>87.644593321242468</c:v>
                </c:pt>
                <c:pt idx="11">
                  <c:v>91.354979271923071</c:v>
                </c:pt>
                <c:pt idx="12">
                  <c:v>78.109988569893019</c:v>
                </c:pt>
                <c:pt idx="13">
                  <c:v>99.035794565567286</c:v>
                </c:pt>
                <c:pt idx="14">
                  <c:v>71.625042045352643</c:v>
                </c:pt>
                <c:pt idx="15">
                  <c:v>55.498160795927532</c:v>
                </c:pt>
                <c:pt idx="16">
                  <c:v>103.34505973155839</c:v>
                </c:pt>
                <c:pt idx="17">
                  <c:v>108.29593397087889</c:v>
                </c:pt>
                <c:pt idx="18">
                  <c:v>124.7990004272028</c:v>
                </c:pt>
                <c:pt idx="19">
                  <c:v>123.18499184114361</c:v>
                </c:pt>
                <c:pt idx="20">
                  <c:v>94.611020200838908</c:v>
                </c:pt>
                <c:pt idx="21">
                  <c:v>76.250341388802539</c:v>
                </c:pt>
                <c:pt idx="22">
                  <c:v>78.883097679838343</c:v>
                </c:pt>
                <c:pt idx="23">
                  <c:v>74.245917244228082</c:v>
                </c:pt>
                <c:pt idx="24">
                  <c:v>78.744882933034901</c:v>
                </c:pt>
                <c:pt idx="25">
                  <c:v>88.379099605532602</c:v>
                </c:pt>
                <c:pt idx="26">
                  <c:v>98.235161086379492</c:v>
                </c:pt>
                <c:pt idx="27">
                  <c:v>132.95379321722115</c:v>
                </c:pt>
                <c:pt idx="28">
                  <c:v>143.10454693100206</c:v>
                </c:pt>
                <c:pt idx="29">
                  <c:v>125.54512550279458</c:v>
                </c:pt>
                <c:pt idx="30">
                  <c:v>120.06519945590419</c:v>
                </c:pt>
                <c:pt idx="31">
                  <c:v>101.5112398671595</c:v>
                </c:pt>
                <c:pt idx="32">
                  <c:v>99.367385320967443</c:v>
                </c:pt>
                <c:pt idx="33">
                  <c:v>99.163770070327047</c:v>
                </c:pt>
                <c:pt idx="34">
                  <c:v>76.045382172552451</c:v>
                </c:pt>
                <c:pt idx="35">
                  <c:v>99.184620217631803</c:v>
                </c:pt>
                <c:pt idx="36">
                  <c:v>87.240470248782557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6B2-429D-BF5B-63F56A586C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54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Fabricación vehículos motor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'Fab vehículos motor - 29'!$B$4:$B$20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'Fab vehículos motor - 29'!$I$4:$I$20</c:f>
              <c:numCache>
                <c:formatCode>#,##0</c:formatCode>
                <c:ptCount val="17"/>
                <c:pt idx="0">
                  <c:v>1721.0221645300001</c:v>
                </c:pt>
                <c:pt idx="1">
                  <c:v>1773.36608086</c:v>
                </c:pt>
                <c:pt idx="2">
                  <c:v>1513.0353480700001</c:v>
                </c:pt>
                <c:pt idx="3">
                  <c:v>1333.3843587399999</c:v>
                </c:pt>
                <c:pt idx="4">
                  <c:v>1732.1291971000001</c:v>
                </c:pt>
                <c:pt idx="5">
                  <c:v>2776.85661815</c:v>
                </c:pt>
                <c:pt idx="6">
                  <c:v>3239.4180228999999</c:v>
                </c:pt>
                <c:pt idx="7">
                  <c:v>3243.50852566</c:v>
                </c:pt>
                <c:pt idx="8">
                  <c:v>3717.6742300400001</c:v>
                </c:pt>
                <c:pt idx="9">
                  <c:v>3762.1280097899999</c:v>
                </c:pt>
                <c:pt idx="10">
                  <c:v>3640.5437086299999</c:v>
                </c:pt>
                <c:pt idx="11">
                  <c:v>2311.2911034499998</c:v>
                </c:pt>
                <c:pt idx="12">
                  <c:v>3054.1110537</c:v>
                </c:pt>
                <c:pt idx="13">
                  <c:v>3396.2703090499999</c:v>
                </c:pt>
                <c:pt idx="14">
                  <c:v>4292.9267631000002</c:v>
                </c:pt>
                <c:pt idx="15">
                  <c:v>4374.2885081173599</c:v>
                </c:pt>
                <c:pt idx="16">
                  <c:v>3891.82120898016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2C6-4399-B8BF-8374DC27B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500"/>
          <c:min val="1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Fabricación vehículos motor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'Fab vehículos motor - 29'!$B$4:$B$20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'Fab vehículos motor - 29'!$O$4:$O$20</c:f>
              <c:numCache>
                <c:formatCode>0.0</c:formatCode>
                <c:ptCount val="17"/>
                <c:pt idx="0">
                  <c:v>3.9713172539106174</c:v>
                </c:pt>
                <c:pt idx="1">
                  <c:v>3.7469373617273489</c:v>
                </c:pt>
                <c:pt idx="2">
                  <c:v>3.2829789220672492</c:v>
                </c:pt>
                <c:pt idx="3">
                  <c:v>2.9733493276644172</c:v>
                </c:pt>
                <c:pt idx="4">
                  <c:v>3.5971946431794874</c:v>
                </c:pt>
                <c:pt idx="5">
                  <c:v>5.1799066810810377</c:v>
                </c:pt>
                <c:pt idx="6">
                  <c:v>5.2371844944528778</c:v>
                </c:pt>
                <c:pt idx="7">
                  <c:v>4.8679663293388238</c:v>
                </c:pt>
                <c:pt idx="8">
                  <c:v>5.3549314955862082</c:v>
                </c:pt>
                <c:pt idx="9">
                  <c:v>5.4095078919061876</c:v>
                </c:pt>
                <c:pt idx="10">
                  <c:v>5.2631107495316902</c:v>
                </c:pt>
                <c:pt idx="11">
                  <c:v>3.8642087053564462</c:v>
                </c:pt>
                <c:pt idx="12">
                  <c:v>5.1362948096630614</c:v>
                </c:pt>
                <c:pt idx="13">
                  <c:v>4.8026051539628369</c:v>
                </c:pt>
                <c:pt idx="14">
                  <c:v>5.2184998889010892</c:v>
                </c:pt>
                <c:pt idx="15">
                  <c:v>5.4562262446050687</c:v>
                </c:pt>
                <c:pt idx="16">
                  <c:v>4.9087973516166299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CC-4B80-8814-BB3646BB1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5.5"/>
          <c:min val="2.8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Fabricación vehículos motor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'Fab vehículos motor - 29'!$B$4:$B$20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'Fab vehículos motor - 29'!$T$4:$T$20</c:f>
              <c:numCache>
                <c:formatCode>0.0%</c:formatCode>
                <c:ptCount val="17"/>
                <c:pt idx="1">
                  <c:v>3.0414434752090935E-2</c:v>
                </c:pt>
                <c:pt idx="2">
                  <c:v>-0.14680033389594982</c:v>
                </c:pt>
                <c:pt idx="3">
                  <c:v>-0.11873548728333383</c:v>
                </c:pt>
                <c:pt idx="4">
                  <c:v>0.29904718451684831</c:v>
                </c:pt>
                <c:pt idx="5">
                  <c:v>0.60314636044420045</c:v>
                </c:pt>
                <c:pt idx="6">
                  <c:v>0.16657734566726323</c:v>
                </c:pt>
                <c:pt idx="7">
                  <c:v>1.2627276662300346E-3</c:v>
                </c:pt>
                <c:pt idx="8">
                  <c:v>0.14618913458336458</c:v>
                </c:pt>
                <c:pt idx="9">
                  <c:v>1.1957416653347153E-2</c:v>
                </c:pt>
                <c:pt idx="10">
                  <c:v>-3.2317959634442839E-2</c:v>
                </c:pt>
                <c:pt idx="11">
                  <c:v>-0.36512474827014807</c:v>
                </c:pt>
                <c:pt idx="12">
                  <c:v>0.3213874484011181</c:v>
                </c:pt>
                <c:pt idx="13">
                  <c:v>0.1120323555148659</c:v>
                </c:pt>
                <c:pt idx="14">
                  <c:v>0.26401209929041602</c:v>
                </c:pt>
                <c:pt idx="15">
                  <c:v>1.8952511772785785E-2</c:v>
                </c:pt>
                <c:pt idx="16">
                  <c:v>-0.11029617690783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7F-4917-89CB-637FA0A9C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6100000000000001"/>
          <c:min val="-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0.25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Fabricación vehículos motor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0169273305142965"/>
          <c:w val="0.90286351706036749"/>
          <c:h val="0.7319063692534897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'Fab vehículos motor - 29'!$R$52:$R$89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'Fab vehículos motor - 29'!$P$52:$P$89</c:f>
              <c:numCache>
                <c:formatCode>0.00</c:formatCode>
                <c:ptCount val="38"/>
                <c:pt idx="0">
                  <c:v>122.62957818452395</c:v>
                </c:pt>
                <c:pt idx="1">
                  <c:v>145.48937214276853</c:v>
                </c:pt>
                <c:pt idx="2">
                  <c:v>49.596064205570599</c:v>
                </c:pt>
                <c:pt idx="3">
                  <c:v>82.284985467136906</c:v>
                </c:pt>
                <c:pt idx="4">
                  <c:v>73.320469613238586</c:v>
                </c:pt>
                <c:pt idx="5">
                  <c:v>118.91770906120594</c:v>
                </c:pt>
                <c:pt idx="6">
                  <c:v>88.97215717467175</c:v>
                </c:pt>
                <c:pt idx="7">
                  <c:v>82.908203223180152</c:v>
                </c:pt>
                <c:pt idx="8">
                  <c:v>135.50889262338629</c:v>
                </c:pt>
                <c:pt idx="9">
                  <c:v>122.33392590302661</c:v>
                </c:pt>
                <c:pt idx="10">
                  <c:v>32.426816233056158</c:v>
                </c:pt>
                <c:pt idx="11">
                  <c:v>59.7183120083549</c:v>
                </c:pt>
                <c:pt idx="12">
                  <c:v>138.64324594598153</c:v>
                </c:pt>
                <c:pt idx="13">
                  <c:v>125.56401068717575</c:v>
                </c:pt>
                <c:pt idx="14">
                  <c:v>-67.704505549670685</c:v>
                </c:pt>
                <c:pt idx="15">
                  <c:v>118.39179797055799</c:v>
                </c:pt>
                <c:pt idx="16">
                  <c:v>65.902855054503689</c:v>
                </c:pt>
                <c:pt idx="17">
                  <c:v>66.087001213762093</c:v>
                </c:pt>
                <c:pt idx="18">
                  <c:v>127.94312344196169</c:v>
                </c:pt>
                <c:pt idx="19">
                  <c:v>129.00294923898099</c:v>
                </c:pt>
                <c:pt idx="20">
                  <c:v>115.24258274616072</c:v>
                </c:pt>
                <c:pt idx="21">
                  <c:v>77.352322092874005</c:v>
                </c:pt>
                <c:pt idx="22">
                  <c:v>52.245375765552652</c:v>
                </c:pt>
                <c:pt idx="23">
                  <c:v>77.228018497579129</c:v>
                </c:pt>
                <c:pt idx="24">
                  <c:v>120.34240391597109</c:v>
                </c:pt>
                <c:pt idx="25">
                  <c:v>68.428220898177756</c:v>
                </c:pt>
                <c:pt idx="26">
                  <c:v>77.896114001608012</c:v>
                </c:pt>
                <c:pt idx="27">
                  <c:v>115.44309496046053</c:v>
                </c:pt>
                <c:pt idx="28">
                  <c:v>146.36952539096805</c:v>
                </c:pt>
                <c:pt idx="29">
                  <c:v>150.31789521623634</c:v>
                </c:pt>
                <c:pt idx="30">
                  <c:v>112.56685119035419</c:v>
                </c:pt>
                <c:pt idx="31">
                  <c:v>65.837073664732884</c:v>
                </c:pt>
                <c:pt idx="32">
                  <c:v>135.84016818827186</c:v>
                </c:pt>
                <c:pt idx="33">
                  <c:v>119.67799101470584</c:v>
                </c:pt>
                <c:pt idx="34">
                  <c:v>104.23164012053363</c:v>
                </c:pt>
                <c:pt idx="35">
                  <c:v>64.252344436374926</c:v>
                </c:pt>
                <c:pt idx="36">
                  <c:v>74.053992855824333</c:v>
                </c:pt>
                <c:pt idx="37">
                  <c:v>152.88715269494202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E56-4E85-84DE-DBE85AEBA925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'Fab vehículos motor - 29'!$R$52:$R$89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'Fab vehículos motor - 29'!$N$52:$N$89</c:f>
              <c:numCache>
                <c:formatCode>0.00</c:formatCode>
                <c:ptCount val="38"/>
                <c:pt idx="0">
                  <c:v>104.70315538906829</c:v>
                </c:pt>
                <c:pt idx="1">
                  <c:v>100</c:v>
                </c:pt>
                <c:pt idx="2">
                  <c:v>87.672722857178655</c:v>
                </c:pt>
                <c:pt idx="3">
                  <c:v>81.029807086788026</c:v>
                </c:pt>
                <c:pt idx="4">
                  <c:v>90.873830329063281</c:v>
                </c:pt>
                <c:pt idx="5">
                  <c:v>91.029634768074104</c:v>
                </c:pt>
                <c:pt idx="6">
                  <c:v>106.57674052061104</c:v>
                </c:pt>
                <c:pt idx="7">
                  <c:v>107.4307947310662</c:v>
                </c:pt>
                <c:pt idx="8">
                  <c:v>93.294459495662323</c:v>
                </c:pt>
                <c:pt idx="9">
                  <c:v>87.496986691955996</c:v>
                </c:pt>
                <c:pt idx="10">
                  <c:v>88.280575022604808</c:v>
                </c:pt>
                <c:pt idx="11">
                  <c:v>89.088096218642093</c:v>
                </c:pt>
                <c:pt idx="12">
                  <c:v>64.055265772960382</c:v>
                </c:pt>
                <c:pt idx="13">
                  <c:v>78.723637263511151</c:v>
                </c:pt>
                <c:pt idx="14">
                  <c:v>60.538539540641686</c:v>
                </c:pt>
                <c:pt idx="15">
                  <c:v>45.669287172288278</c:v>
                </c:pt>
                <c:pt idx="16">
                  <c:v>94.581194420196354</c:v>
                </c:pt>
                <c:pt idx="17">
                  <c:v>97.233982237302115</c:v>
                </c:pt>
                <c:pt idx="18">
                  <c:v>109.56891416021637</c:v>
                </c:pt>
                <c:pt idx="19">
                  <c:v>112.38524437999435</c:v>
                </c:pt>
                <c:pt idx="20">
                  <c:v>93.460807460892099</c:v>
                </c:pt>
                <c:pt idx="21">
                  <c:v>80.517074775541616</c:v>
                </c:pt>
                <c:pt idx="22">
                  <c:v>81.792030067994233</c:v>
                </c:pt>
                <c:pt idx="23">
                  <c:v>79.561004769320149</c:v>
                </c:pt>
                <c:pt idx="24">
                  <c:v>85.973689328333975</c:v>
                </c:pt>
                <c:pt idx="25">
                  <c:v>95.527458444054332</c:v>
                </c:pt>
                <c:pt idx="26">
                  <c:v>102.03423881280358</c:v>
                </c:pt>
                <c:pt idx="27">
                  <c:v>122.50665739231823</c:v>
                </c:pt>
                <c:pt idx="28">
                  <c:v>131.17434168950476</c:v>
                </c:pt>
                <c:pt idx="29">
                  <c:v>118.77283636557286</c:v>
                </c:pt>
                <c:pt idx="30">
                  <c:v>116.14049706489882</c:v>
                </c:pt>
                <c:pt idx="31">
                  <c:v>108.4805210145162</c:v>
                </c:pt>
                <c:pt idx="32">
                  <c:v>106.39671824706105</c:v>
                </c:pt>
                <c:pt idx="33">
                  <c:v>106.00053593997158</c:v>
                </c:pt>
                <c:pt idx="34">
                  <c:v>90.553992106859681</c:v>
                </c:pt>
                <c:pt idx="35">
                  <c:v>98.856282526918733</c:v>
                </c:pt>
                <c:pt idx="36">
                  <c:v>90.047695048156712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E56-4E85-84DE-DBE85AEBA9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70"/>
          <c:min val="-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Fabricación vehículos motor </a:t>
            </a:r>
            <a:r>
              <a:rPr lang="es-ES" baseline="0"/>
              <a:t>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'Fab vehículos motor - 29'!$B$4:$B$20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'Fab vehículos motor - 29'!$N$4:$N$20</c:f>
              <c:numCache>
                <c:formatCode>0.0</c:formatCode>
                <c:ptCount val="17"/>
                <c:pt idx="0">
                  <c:v>24.573183185373011</c:v>
                </c:pt>
                <c:pt idx="1">
                  <c:v>25.603702589427517</c:v>
                </c:pt>
                <c:pt idx="2">
                  <c:v>23.986000127393314</c:v>
                </c:pt>
                <c:pt idx="3">
                  <c:v>21.55628867328949</c:v>
                </c:pt>
                <c:pt idx="4">
                  <c:v>25.524530755641223</c:v>
                </c:pt>
                <c:pt idx="5">
                  <c:v>34.551886032194936</c:v>
                </c:pt>
                <c:pt idx="6">
                  <c:v>36.885032657297977</c:v>
                </c:pt>
                <c:pt idx="7">
                  <c:v>35.056978073115715</c:v>
                </c:pt>
                <c:pt idx="8">
                  <c:v>37.986940372996628</c:v>
                </c:pt>
                <c:pt idx="9">
                  <c:v>37.276843658983651</c:v>
                </c:pt>
                <c:pt idx="10">
                  <c:v>36.726951625266636</c:v>
                </c:pt>
                <c:pt idx="11">
                  <c:v>26.487193737492721</c:v>
                </c:pt>
                <c:pt idx="12">
                  <c:v>33.388745326437899</c:v>
                </c:pt>
                <c:pt idx="13">
                  <c:v>35.363810509347353</c:v>
                </c:pt>
                <c:pt idx="14">
                  <c:v>39.490537071507546</c:v>
                </c:pt>
                <c:pt idx="15">
                  <c:v>39.616796295743882</c:v>
                </c:pt>
                <c:pt idx="16">
                  <c:v>37.549733977991565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35-4E0A-BF75-8515ED702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0"/>
          <c:min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Construcción </a:t>
            </a:r>
            <a:r>
              <a:rPr lang="es-ES"/>
              <a:t>- Margen unitario sobre ventas (IVARET 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325066551954164"/>
          <c:w val="0.90286351706036749"/>
          <c:h val="0.7445053335078958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'Construcción - 41+42+43'!$R$52:$R$89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'Construcción - 41+42+43'!$Q$52:$Q$89</c:f>
              <c:numCache>
                <c:formatCode>0.00</c:formatCode>
                <c:ptCount val="38"/>
                <c:pt idx="0">
                  <c:v>77.111025189634063</c:v>
                </c:pt>
                <c:pt idx="1">
                  <c:v>97.485597802026575</c:v>
                </c:pt>
                <c:pt idx="2">
                  <c:v>105.34800988355767</c:v>
                </c:pt>
                <c:pt idx="3">
                  <c:v>120.05536712478175</c:v>
                </c:pt>
                <c:pt idx="4">
                  <c:v>59.663571080413611</c:v>
                </c:pt>
                <c:pt idx="5">
                  <c:v>70.903207475646653</c:v>
                </c:pt>
                <c:pt idx="6">
                  <c:v>81.860015555323358</c:v>
                </c:pt>
                <c:pt idx="7">
                  <c:v>107.40011429622578</c:v>
                </c:pt>
                <c:pt idx="8">
                  <c:v>40.532203645044092</c:v>
                </c:pt>
                <c:pt idx="9">
                  <c:v>40.285082558763264</c:v>
                </c:pt>
                <c:pt idx="10">
                  <c:v>62.398072637066804</c:v>
                </c:pt>
                <c:pt idx="11">
                  <c:v>74.558891362438061</c:v>
                </c:pt>
                <c:pt idx="12">
                  <c:v>9.3149170191993846</c:v>
                </c:pt>
                <c:pt idx="13">
                  <c:v>36.425883177588766</c:v>
                </c:pt>
                <c:pt idx="14">
                  <c:v>39.66704804324101</c:v>
                </c:pt>
                <c:pt idx="15">
                  <c:v>134.65925009987686</c:v>
                </c:pt>
                <c:pt idx="16">
                  <c:v>70.809777505176712</c:v>
                </c:pt>
                <c:pt idx="17">
                  <c:v>6.2140778765202791</c:v>
                </c:pt>
                <c:pt idx="18">
                  <c:v>101.14658621092207</c:v>
                </c:pt>
                <c:pt idx="19">
                  <c:v>126.31642719120917</c:v>
                </c:pt>
                <c:pt idx="20">
                  <c:v>92.990100812790217</c:v>
                </c:pt>
                <c:pt idx="21">
                  <c:v>74.2090082619345</c:v>
                </c:pt>
                <c:pt idx="22">
                  <c:v>110.19041836759556</c:v>
                </c:pt>
                <c:pt idx="23">
                  <c:v>150.52964390960571</c:v>
                </c:pt>
                <c:pt idx="24">
                  <c:v>96.000746247085786</c:v>
                </c:pt>
                <c:pt idx="25">
                  <c:v>45.639255704007432</c:v>
                </c:pt>
                <c:pt idx="26">
                  <c:v>74.41153539393423</c:v>
                </c:pt>
                <c:pt idx="27">
                  <c:v>103.8098729836542</c:v>
                </c:pt>
                <c:pt idx="28">
                  <c:v>49.624350700026376</c:v>
                </c:pt>
                <c:pt idx="29">
                  <c:v>49.497104001933828</c:v>
                </c:pt>
                <c:pt idx="30">
                  <c:v>73.214451398695957</c:v>
                </c:pt>
                <c:pt idx="31">
                  <c:v>105.50275604530445</c:v>
                </c:pt>
                <c:pt idx="32">
                  <c:v>46.82007817425643</c:v>
                </c:pt>
                <c:pt idx="33">
                  <c:v>50.258767174846078</c:v>
                </c:pt>
                <c:pt idx="34">
                  <c:v>74.491143208848882</c:v>
                </c:pt>
                <c:pt idx="35">
                  <c:v>95.964995175473661</c:v>
                </c:pt>
                <c:pt idx="36">
                  <c:v>51.948246920326902</c:v>
                </c:pt>
                <c:pt idx="37">
                  <c:v>51.121048838888107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E9-4197-B9B4-E712707434DC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045F-43F2-9A88-65A9BDB1B7D4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045F-43F2-9A88-65A9BDB1B7D4}"/>
              </c:ext>
            </c:extLst>
          </c:dPt>
          <c:dPt>
            <c:idx val="17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045F-43F2-9A88-65A9BDB1B7D4}"/>
              </c:ext>
            </c:extLst>
          </c:dPt>
          <c:dPt>
            <c:idx val="18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045F-43F2-9A88-65A9BDB1B7D4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A5C1-40A9-AC1A-E9E0BED68722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A5C1-40A9-AC1A-E9E0BED68722}"/>
              </c:ext>
            </c:extLst>
          </c:dPt>
          <c:dPt>
            <c:idx val="2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3DBB-4D13-93D8-CBA23427004A}"/>
              </c:ext>
            </c:extLst>
          </c:dPt>
          <c:dPt>
            <c:idx val="26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3DBB-4D13-93D8-CBA23427004A}"/>
              </c:ext>
            </c:extLst>
          </c:dPt>
          <c:dPt>
            <c:idx val="29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8-045F-43F2-9A88-65A9BDB1B7D4}"/>
              </c:ext>
            </c:extLst>
          </c:dPt>
          <c:dPt>
            <c:idx val="3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9-045F-43F2-9A88-65A9BDB1B7D4}"/>
              </c:ext>
            </c:extLst>
          </c:dPt>
          <c:dPt>
            <c:idx val="3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A-045F-43F2-9A88-65A9BDB1B7D4}"/>
              </c:ext>
            </c:extLst>
          </c:dPt>
          <c:dPt>
            <c:idx val="3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B-045F-43F2-9A88-65A9BDB1B7D4}"/>
              </c:ext>
            </c:extLst>
          </c:dPt>
          <c:dPt>
            <c:idx val="37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A5C1-40A9-AC1A-E9E0BED68722}"/>
              </c:ext>
            </c:extLst>
          </c:dPt>
          <c:dPt>
            <c:idx val="38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5-A5C1-40A9-AC1A-E9E0BED68722}"/>
              </c:ext>
            </c:extLst>
          </c:dPt>
          <c:dPt>
            <c:idx val="4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17E9-4197-B9B4-E712707434DC}"/>
              </c:ext>
            </c:extLst>
          </c:dPt>
          <c:dPt>
            <c:idx val="4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2-17E9-4197-B9B4-E712707434DC}"/>
              </c:ext>
            </c:extLst>
          </c:dPt>
          <c:cat>
            <c:strRef>
              <c:f>'Construcción - 41+42+43'!$R$52:$R$89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'Construcción - 41+42+43'!$O$52:$O$89</c:f>
              <c:numCache>
                <c:formatCode>0.00</c:formatCode>
                <c:ptCount val="38"/>
                <c:pt idx="0">
                  <c:v>108.70200283121004</c:v>
                </c:pt>
                <c:pt idx="1">
                  <c:v>100</c:v>
                </c:pt>
                <c:pt idx="2">
                  <c:v>95.638136472694896</c:v>
                </c:pt>
                <c:pt idx="3">
                  <c:v>88.992538891099912</c:v>
                </c:pt>
                <c:pt idx="4">
                  <c:v>83.120540309041345</c:v>
                </c:pt>
                <c:pt idx="5">
                  <c:v>79.956727101902345</c:v>
                </c:pt>
                <c:pt idx="6">
                  <c:v>75.173885243059985</c:v>
                </c:pt>
                <c:pt idx="7">
                  <c:v>67.51935401383912</c:v>
                </c:pt>
                <c:pt idx="8">
                  <c:v>62.653868284274985</c:v>
                </c:pt>
                <c:pt idx="9">
                  <c:v>54.443562550828048</c:v>
                </c:pt>
                <c:pt idx="10">
                  <c:v>46.639240894366871</c:v>
                </c:pt>
                <c:pt idx="11">
                  <c:v>45.674441049073252</c:v>
                </c:pt>
                <c:pt idx="12">
                  <c:v>39.991684900616804</c:v>
                </c:pt>
                <c:pt idx="13">
                  <c:v>55.016774584976517</c:v>
                </c:pt>
                <c:pt idx="14">
                  <c:v>70.390489706470845</c:v>
                </c:pt>
                <c:pt idx="15">
                  <c:v>62.837538381203714</c:v>
                </c:pt>
                <c:pt idx="16">
                  <c:v>78.207422923123985</c:v>
                </c:pt>
                <c:pt idx="17">
                  <c:v>76.121717195957061</c:v>
                </c:pt>
                <c:pt idx="18">
                  <c:v>81.666798022860434</c:v>
                </c:pt>
                <c:pt idx="19">
                  <c:v>98.665530619213982</c:v>
                </c:pt>
                <c:pt idx="20">
                  <c:v>100.92648865838237</c:v>
                </c:pt>
                <c:pt idx="21">
                  <c:v>106.97979283798149</c:v>
                </c:pt>
                <c:pt idx="22">
                  <c:v>107.73245419655539</c:v>
                </c:pt>
                <c:pt idx="23">
                  <c:v>100.59001605707363</c:v>
                </c:pt>
                <c:pt idx="24">
                  <c:v>91.645295313658281</c:v>
                </c:pt>
                <c:pt idx="25">
                  <c:v>79.965352582170411</c:v>
                </c:pt>
                <c:pt idx="26">
                  <c:v>68.371253695405571</c:v>
                </c:pt>
                <c:pt idx="27">
                  <c:v>69.335715769887159</c:v>
                </c:pt>
                <c:pt idx="28">
                  <c:v>69.036444771077583</c:v>
                </c:pt>
                <c:pt idx="29">
                  <c:v>69.459665536490149</c:v>
                </c:pt>
                <c:pt idx="30">
                  <c:v>68.758597405047666</c:v>
                </c:pt>
                <c:pt idx="31">
                  <c:v>68.949013198275722</c:v>
                </c:pt>
                <c:pt idx="32">
                  <c:v>69.26818615081396</c:v>
                </c:pt>
                <c:pt idx="33">
                  <c:v>66.883745933356266</c:v>
                </c:pt>
                <c:pt idx="34">
                  <c:v>68.165788119873895</c:v>
                </c:pt>
                <c:pt idx="35">
                  <c:v>68.381358535884402</c:v>
                </c:pt>
                <c:pt idx="36">
                  <c:v>68.417502928566577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7E9-4197-B9B4-E712707434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5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Construcción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'Construcción - 41+42+43'!$B$4:$B$20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'Construcción - 41+42+43'!$I$4:$I$20</c:f>
              <c:numCache>
                <c:formatCode>#,##0</c:formatCode>
                <c:ptCount val="17"/>
                <c:pt idx="0">
                  <c:v>23193.66625016</c:v>
                </c:pt>
                <c:pt idx="1">
                  <c:v>22595.549880279999</c:v>
                </c:pt>
                <c:pt idx="2">
                  <c:v>9133.4629655000008</c:v>
                </c:pt>
                <c:pt idx="3">
                  <c:v>12880.971973039999</c:v>
                </c:pt>
                <c:pt idx="4">
                  <c:v>3204.8095953900001</c:v>
                </c:pt>
                <c:pt idx="5">
                  <c:v>6334.3637141099998</c:v>
                </c:pt>
                <c:pt idx="6">
                  <c:v>3710.1445781799998</c:v>
                </c:pt>
                <c:pt idx="7">
                  <c:v>819.83805388999997</c:v>
                </c:pt>
                <c:pt idx="8">
                  <c:v>2079.6904245000001</c:v>
                </c:pt>
                <c:pt idx="9">
                  <c:v>2552.2600954999998</c:v>
                </c:pt>
                <c:pt idx="10">
                  <c:v>5081.4274422799999</c:v>
                </c:pt>
                <c:pt idx="11">
                  <c:v>5350.7072887200002</c:v>
                </c:pt>
                <c:pt idx="12">
                  <c:v>9016.1049084299993</c:v>
                </c:pt>
                <c:pt idx="13">
                  <c:v>8969.3027478999993</c:v>
                </c:pt>
                <c:pt idx="14">
                  <c:v>11065.26329296</c:v>
                </c:pt>
                <c:pt idx="15">
                  <c:v>12856.230993836305</c:v>
                </c:pt>
                <c:pt idx="16">
                  <c:v>14143.628993720949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BD-4C3F-92F9-BC2293E90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Construcción 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'Construcción - 41+42+43'!$B$4:$B$20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'Construcción - 41+42+43'!$O$4:$O$20</c:f>
              <c:numCache>
                <c:formatCode>0.0</c:formatCode>
                <c:ptCount val="17"/>
                <c:pt idx="0">
                  <c:v>10.563071662770412</c:v>
                </c:pt>
                <c:pt idx="1">
                  <c:v>12.336880524610352</c:v>
                </c:pt>
                <c:pt idx="2">
                  <c:v>5.996492402136874</c:v>
                </c:pt>
                <c:pt idx="3">
                  <c:v>9.6197764747726655</c:v>
                </c:pt>
                <c:pt idx="4">
                  <c:v>3.3125804802666305</c:v>
                </c:pt>
                <c:pt idx="5">
                  <c:v>6.5760163781023504</c:v>
                </c:pt>
                <c:pt idx="6">
                  <c:v>3.842042785789304</c:v>
                </c:pt>
                <c:pt idx="7">
                  <c:v>0.90024808073160645</c:v>
                </c:pt>
                <c:pt idx="8">
                  <c:v>2.0854343987240069</c:v>
                </c:pt>
                <c:pt idx="9">
                  <c:v>2.180589413190682</c:v>
                </c:pt>
                <c:pt idx="10">
                  <c:v>4.1429311471068404</c:v>
                </c:pt>
                <c:pt idx="11">
                  <c:v>4.6803920627952014</c:v>
                </c:pt>
                <c:pt idx="12">
                  <c:v>6.6915212342705175</c:v>
                </c:pt>
                <c:pt idx="13">
                  <c:v>5.8876478800612979</c:v>
                </c:pt>
                <c:pt idx="14">
                  <c:v>6.6265782763159047</c:v>
                </c:pt>
                <c:pt idx="15">
                  <c:v>7.1463879106583974</c:v>
                </c:pt>
                <c:pt idx="16">
                  <c:v>7.3756358722942981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1D1-4731-BD41-E51255615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1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Construcción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'Construcción - 41+42+43'!$B$4:$B$20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'Construcción - 41+42+43'!$T$4:$T$20</c:f>
              <c:numCache>
                <c:formatCode>0.0%</c:formatCode>
                <c:ptCount val="17"/>
                <c:pt idx="1">
                  <c:v>-2.5787918280313904E-2</c:v>
                </c:pt>
                <c:pt idx="2">
                  <c:v>-0.59578487738104913</c:v>
                </c:pt>
                <c:pt idx="3">
                  <c:v>0.41030538161653851</c:v>
                </c:pt>
                <c:pt idx="4">
                  <c:v>-0.75119815475899654</c:v>
                </c:pt>
                <c:pt idx="5">
                  <c:v>0.97651795701739896</c:v>
                </c:pt>
                <c:pt idx="6">
                  <c:v>-0.41428298947919062</c:v>
                </c:pt>
                <c:pt idx="7">
                  <c:v>-0.77902800373020265</c:v>
                </c:pt>
                <c:pt idx="8">
                  <c:v>1.5367088227146848</c:v>
                </c:pt>
                <c:pt idx="9">
                  <c:v>0.22723077696220817</c:v>
                </c:pt>
                <c:pt idx="10">
                  <c:v>0.99095203942548205</c:v>
                </c:pt>
                <c:pt idx="11">
                  <c:v>5.2992953161046463E-2</c:v>
                </c:pt>
                <c:pt idx="12">
                  <c:v>0.68503048698573799</c:v>
                </c:pt>
                <c:pt idx="13">
                  <c:v>-5.1909511929303376E-3</c:v>
                </c:pt>
                <c:pt idx="14">
                  <c:v>0.23368154738123126</c:v>
                </c:pt>
                <c:pt idx="15">
                  <c:v>0.16185495577098141</c:v>
                </c:pt>
                <c:pt idx="16">
                  <c:v>0.10013805760816408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5C-4603-9705-17295610A5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1.55"/>
          <c:min val="-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Construcción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</a:t>
            </a:r>
          </a:p>
          <a:p>
            <a:pPr>
              <a:defRPr/>
            </a:pPr>
            <a:r>
              <a:rPr lang="es-ES"/>
              <a:t>   </a:t>
            </a: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0820266664782125"/>
          <c:w val="0.90286351706036749"/>
          <c:h val="0.74152995934178556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'Construcción - 41+42+43'!$R$52:$R$89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'Construcción - 41+42+43'!$P$52:$P$89</c:f>
              <c:numCache>
                <c:formatCode>0.00</c:formatCode>
                <c:ptCount val="38"/>
                <c:pt idx="0">
                  <c:v>82.492220405926759</c:v>
                </c:pt>
                <c:pt idx="1">
                  <c:v>95.053668048583845</c:v>
                </c:pt>
                <c:pt idx="2">
                  <c:v>105.16371930771786</c:v>
                </c:pt>
                <c:pt idx="3">
                  <c:v>117.29039223777156</c:v>
                </c:pt>
                <c:pt idx="4">
                  <c:v>67.961342135425753</c:v>
                </c:pt>
                <c:pt idx="5">
                  <c:v>77.456341782186826</c:v>
                </c:pt>
                <c:pt idx="6">
                  <c:v>89.118890886303447</c:v>
                </c:pt>
                <c:pt idx="7">
                  <c:v>110.32283559148088</c:v>
                </c:pt>
                <c:pt idx="8">
                  <c:v>49.27984247949351</c:v>
                </c:pt>
                <c:pt idx="9">
                  <c:v>50.282980842175931</c:v>
                </c:pt>
                <c:pt idx="10">
                  <c:v>74.622621119213079</c:v>
                </c:pt>
                <c:pt idx="11">
                  <c:v>88.972303999439589</c:v>
                </c:pt>
                <c:pt idx="12">
                  <c:v>13.635159976734879</c:v>
                </c:pt>
                <c:pt idx="13">
                  <c:v>45.223922630154348</c:v>
                </c:pt>
                <c:pt idx="14">
                  <c:v>52.197474257238518</c:v>
                </c:pt>
                <c:pt idx="15">
                  <c:v>129.57170755621939</c:v>
                </c:pt>
                <c:pt idx="16">
                  <c:v>78.779480313881962</c:v>
                </c:pt>
                <c:pt idx="17">
                  <c:v>7.9171835386930773</c:v>
                </c:pt>
                <c:pt idx="18">
                  <c:v>107.07853899799997</c:v>
                </c:pt>
                <c:pt idx="19">
                  <c:v>124.59046973338035</c:v>
                </c:pt>
                <c:pt idx="20">
                  <c:v>99.503367854430437</c:v>
                </c:pt>
                <c:pt idx="21">
                  <c:v>83.944682191474527</c:v>
                </c:pt>
                <c:pt idx="22">
                  <c:v>116.86176690180274</c:v>
                </c:pt>
                <c:pt idx="23">
                  <c:v>145.23713574988957</c:v>
                </c:pt>
                <c:pt idx="24">
                  <c:v>106.33696875689292</c:v>
                </c:pt>
                <c:pt idx="25">
                  <c:v>58.276137213418636</c:v>
                </c:pt>
                <c:pt idx="26">
                  <c:v>91.147298289781816</c:v>
                </c:pt>
                <c:pt idx="27">
                  <c:v>113.49670845674329</c:v>
                </c:pt>
                <c:pt idx="28">
                  <c:v>64.819029597140286</c:v>
                </c:pt>
                <c:pt idx="29">
                  <c:v>61.967240605938514</c:v>
                </c:pt>
                <c:pt idx="30">
                  <c:v>87.337984882307367</c:v>
                </c:pt>
                <c:pt idx="31">
                  <c:v>113.23389459636297</c:v>
                </c:pt>
                <c:pt idx="32">
                  <c:v>60.181648161329925</c:v>
                </c:pt>
                <c:pt idx="33">
                  <c:v>62.361527221067767</c:v>
                </c:pt>
                <c:pt idx="34">
                  <c:v>89.997336063865035</c:v>
                </c:pt>
                <c:pt idx="35">
                  <c:v>109.15332178475083</c:v>
                </c:pt>
                <c:pt idx="36">
                  <c:v>66.579166504252001</c:v>
                </c:pt>
                <c:pt idx="37">
                  <c:v>62.615935635077832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11-4406-B716-9ABC0703A27A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'Construcción - 41+42+43'!$R$52:$R$89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'Construcción - 41+42+43'!$N$52:$N$89</c:f>
              <c:numCache>
                <c:formatCode>0.00</c:formatCode>
                <c:ptCount val="38"/>
                <c:pt idx="0">
                  <c:v>106.15048100133029</c:v>
                </c:pt>
                <c:pt idx="1">
                  <c:v>100</c:v>
                </c:pt>
                <c:pt idx="2">
                  <c:v>96.367280432374756</c:v>
                </c:pt>
                <c:pt idx="3">
                  <c:v>91.967948865775512</c:v>
                </c:pt>
                <c:pt idx="4">
                  <c:v>87.956741760421906</c:v>
                </c:pt>
                <c:pt idx="5">
                  <c:v>86.214852598849248</c:v>
                </c:pt>
                <c:pt idx="6">
                  <c:v>81.544477684866152</c:v>
                </c:pt>
                <c:pt idx="7">
                  <c:v>74.751137449863435</c:v>
                </c:pt>
                <c:pt idx="8">
                  <c:v>71.127070008090854</c:v>
                </c:pt>
                <c:pt idx="9">
                  <c:v>65.789437110080527</c:v>
                </c:pt>
                <c:pt idx="10">
                  <c:v>56.878266484390871</c:v>
                </c:pt>
                <c:pt idx="11">
                  <c:v>55.613501931385478</c:v>
                </c:pt>
                <c:pt idx="12">
                  <c:v>50.00721521589184</c:v>
                </c:pt>
                <c:pt idx="13">
                  <c:v>60.157066105086798</c:v>
                </c:pt>
                <c:pt idx="14">
                  <c:v>76.44314618937355</c:v>
                </c:pt>
                <c:pt idx="15">
                  <c:v>67.11646141650823</c:v>
                </c:pt>
                <c:pt idx="16">
                  <c:v>80.836727601698612</c:v>
                </c:pt>
                <c:pt idx="17">
                  <c:v>79.59141814598884</c:v>
                </c:pt>
                <c:pt idx="18">
                  <c:v>84.772390031125951</c:v>
                </c:pt>
                <c:pt idx="19">
                  <c:v>103.77926469432133</c:v>
                </c:pt>
                <c:pt idx="20">
                  <c:v>106.225071670272</c:v>
                </c:pt>
                <c:pt idx="21">
                  <c:v>111.38673817439933</c:v>
                </c:pt>
                <c:pt idx="22">
                  <c:v>113.09513840001495</c:v>
                </c:pt>
                <c:pt idx="23">
                  <c:v>106.67800215550096</c:v>
                </c:pt>
                <c:pt idx="24">
                  <c:v>100.24938500249571</c:v>
                </c:pt>
                <c:pt idx="25">
                  <c:v>92.314278179209168</c:v>
                </c:pt>
                <c:pt idx="26">
                  <c:v>81.934793389271007</c:v>
                </c:pt>
                <c:pt idx="27">
                  <c:v>82.85756923740098</c:v>
                </c:pt>
                <c:pt idx="28">
                  <c:v>81.905240885532365</c:v>
                </c:pt>
                <c:pt idx="29">
                  <c:v>81.839537420437267</c:v>
                </c:pt>
                <c:pt idx="30">
                  <c:v>80.680192061484703</c:v>
                </c:pt>
                <c:pt idx="31">
                  <c:v>80.778763715267004</c:v>
                </c:pt>
                <c:pt idx="32">
                  <c:v>81.443601510656421</c:v>
                </c:pt>
                <c:pt idx="33">
                  <c:v>80.423458307753393</c:v>
                </c:pt>
                <c:pt idx="34">
                  <c:v>82.02283789348391</c:v>
                </c:pt>
                <c:pt idx="35">
                  <c:v>82.086439996986428</c:v>
                </c:pt>
                <c:pt idx="36">
                  <c:v>81.94265260755833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11-4406-B716-9ABC0703A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70"/>
          <c:min val="-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Construcción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'Construcción - 41+42+43'!$B$4:$B$20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'Construcción - 41+42+43'!$N$4:$N$20</c:f>
              <c:numCache>
                <c:formatCode>0.0</c:formatCode>
                <c:ptCount val="17"/>
                <c:pt idx="0">
                  <c:v>40.146939032532295</c:v>
                </c:pt>
                <c:pt idx="1">
                  <c:v>42.92459393449262</c:v>
                </c:pt>
                <c:pt idx="2">
                  <c:v>25.563886539568127</c:v>
                </c:pt>
                <c:pt idx="3">
                  <c:v>37.455302217218943</c:v>
                </c:pt>
                <c:pt idx="4">
                  <c:v>14.739515336294637</c:v>
                </c:pt>
                <c:pt idx="5">
                  <c:v>26.161676178229008</c:v>
                </c:pt>
                <c:pt idx="6">
                  <c:v>16.678404707976494</c:v>
                </c:pt>
                <c:pt idx="7">
                  <c:v>4.0143411895081842</c:v>
                </c:pt>
                <c:pt idx="8">
                  <c:v>8.8366057938653615</c:v>
                </c:pt>
                <c:pt idx="9">
                  <c:v>9.7633326280244965</c:v>
                </c:pt>
                <c:pt idx="10">
                  <c:v>16.487283943769988</c:v>
                </c:pt>
                <c:pt idx="11">
                  <c:v>17.779402573765559</c:v>
                </c:pt>
                <c:pt idx="12">
                  <c:v>24.687351612888051</c:v>
                </c:pt>
                <c:pt idx="13">
                  <c:v>23.050834541704894</c:v>
                </c:pt>
                <c:pt idx="14">
                  <c:v>24.941344835826349</c:v>
                </c:pt>
                <c:pt idx="15">
                  <c:v>26.202741572802758</c:v>
                </c:pt>
                <c:pt idx="16">
                  <c:v>26.831862858279258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41-425F-A61C-A75EB2C551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Otro comercio mayorista sin 4671 </a:t>
            </a:r>
            <a:r>
              <a:rPr lang="es-ES"/>
              <a:t>- Margen unitario sobre ventas (IVARET 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5958479061851236"/>
          <c:w val="0.90286351706036749"/>
          <c:h val="0.68116408251818883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'Comercio mayorista - (467-4671)'!$R$52:$R$89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mayorista - (467-4671)'!$Q$52:$Q$89</c:f>
              <c:numCache>
                <c:formatCode>0.00</c:formatCode>
                <c:ptCount val="38"/>
                <c:pt idx="0">
                  <c:v>96.382955637826569</c:v>
                </c:pt>
                <c:pt idx="1">
                  <c:v>107.15639089305637</c:v>
                </c:pt>
                <c:pt idx="2">
                  <c:v>101.03586508714184</c:v>
                </c:pt>
                <c:pt idx="3">
                  <c:v>95.424788381975191</c:v>
                </c:pt>
                <c:pt idx="4">
                  <c:v>95.82497206180291</c:v>
                </c:pt>
                <c:pt idx="5">
                  <c:v>97.422671537229192</c:v>
                </c:pt>
                <c:pt idx="6">
                  <c:v>94.379574739464303</c:v>
                </c:pt>
                <c:pt idx="7">
                  <c:v>93.990474342432435</c:v>
                </c:pt>
                <c:pt idx="8">
                  <c:v>86.188606898064819</c:v>
                </c:pt>
                <c:pt idx="9">
                  <c:v>94.145131644779951</c:v>
                </c:pt>
                <c:pt idx="10">
                  <c:v>83.711569965307547</c:v>
                </c:pt>
                <c:pt idx="11">
                  <c:v>60.492687298119876</c:v>
                </c:pt>
                <c:pt idx="12">
                  <c:v>94.340676652770085</c:v>
                </c:pt>
                <c:pt idx="13">
                  <c:v>97.570204465051575</c:v>
                </c:pt>
                <c:pt idx="14">
                  <c:v>86.982761035642284</c:v>
                </c:pt>
                <c:pt idx="15">
                  <c:v>85.870484483601217</c:v>
                </c:pt>
                <c:pt idx="16">
                  <c:v>115.82243597882879</c:v>
                </c:pt>
                <c:pt idx="17">
                  <c:v>102.3795568556346</c:v>
                </c:pt>
                <c:pt idx="18">
                  <c:v>116.91607922885123</c:v>
                </c:pt>
                <c:pt idx="19">
                  <c:v>116.07446837014631</c:v>
                </c:pt>
                <c:pt idx="20">
                  <c:v>95.936282671837887</c:v>
                </c:pt>
                <c:pt idx="21">
                  <c:v>102.78450037324538</c:v>
                </c:pt>
                <c:pt idx="22">
                  <c:v>87.360040363655116</c:v>
                </c:pt>
                <c:pt idx="23">
                  <c:v>62.236161182704933</c:v>
                </c:pt>
                <c:pt idx="24">
                  <c:v>66.213734149769209</c:v>
                </c:pt>
                <c:pt idx="25">
                  <c:v>100.04069517876417</c:v>
                </c:pt>
                <c:pt idx="26">
                  <c:v>71.83845138313221</c:v>
                </c:pt>
                <c:pt idx="27">
                  <c:v>92.114087527990307</c:v>
                </c:pt>
                <c:pt idx="28">
                  <c:v>121.98221619608553</c:v>
                </c:pt>
                <c:pt idx="29">
                  <c:v>108.02014579134598</c:v>
                </c:pt>
                <c:pt idx="30">
                  <c:v>100.57387203249975</c:v>
                </c:pt>
                <c:pt idx="31">
                  <c:v>95.822154520263851</c:v>
                </c:pt>
                <c:pt idx="32">
                  <c:v>112.80677151674927</c:v>
                </c:pt>
                <c:pt idx="33">
                  <c:v>82.740441978531535</c:v>
                </c:pt>
                <c:pt idx="34">
                  <c:v>72.271268843915564</c:v>
                </c:pt>
                <c:pt idx="35">
                  <c:v>81.302538010145469</c:v>
                </c:pt>
                <c:pt idx="36">
                  <c:v>95.004415053373563</c:v>
                </c:pt>
                <c:pt idx="37">
                  <c:v>97.739998335105653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47-4222-9936-A88167DE06AE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F60E-4112-8E9C-FA2A08CC9F48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F60E-4112-8E9C-FA2A08CC9F48}"/>
              </c:ext>
            </c:extLst>
          </c:dPt>
          <c:dPt>
            <c:idx val="2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C679-466C-9F1F-E90B99E76ACA}"/>
              </c:ext>
            </c:extLst>
          </c:dPt>
          <c:dPt>
            <c:idx val="2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C679-466C-9F1F-E90B99E76ACA}"/>
              </c:ext>
            </c:extLst>
          </c:dPt>
          <c:cat>
            <c:strRef>
              <c:f>'Comercio mayorista - (467-4671)'!$R$52:$R$89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mayorista - (467-4671)'!$O$52:$O$89</c:f>
              <c:numCache>
                <c:formatCode>0.00</c:formatCode>
                <c:ptCount val="38"/>
                <c:pt idx="0">
                  <c:v>95.714574618560292</c:v>
                </c:pt>
                <c:pt idx="1">
                  <c:v>100</c:v>
                </c:pt>
                <c:pt idx="2">
                  <c:v>99.860504105994067</c:v>
                </c:pt>
                <c:pt idx="3">
                  <c:v>97.42707426703727</c:v>
                </c:pt>
                <c:pt idx="4">
                  <c:v>95.763001680117895</c:v>
                </c:pt>
                <c:pt idx="5">
                  <c:v>95.404423170232207</c:v>
                </c:pt>
                <c:pt idx="6">
                  <c:v>92.99533187929768</c:v>
                </c:pt>
                <c:pt idx="7">
                  <c:v>92.175946906185374</c:v>
                </c:pt>
                <c:pt idx="8">
                  <c:v>89.508945712646167</c:v>
                </c:pt>
                <c:pt idx="9">
                  <c:v>81.134498951568034</c:v>
                </c:pt>
                <c:pt idx="10">
                  <c:v>83.172516390244368</c:v>
                </c:pt>
                <c:pt idx="11">
                  <c:v>84.02878459531226</c:v>
                </c:pt>
                <c:pt idx="12">
                  <c:v>84.846582362895944</c:v>
                </c:pt>
                <c:pt idx="13">
                  <c:v>91.191031659266272</c:v>
                </c:pt>
                <c:pt idx="14">
                  <c:v>96.561471490780974</c:v>
                </c:pt>
                <c:pt idx="15">
                  <c:v>97.763809588426724</c:v>
                </c:pt>
                <c:pt idx="16">
                  <c:v>105.24713913672896</c:v>
                </c:pt>
                <c:pt idx="17">
                  <c:v>112.79813510836524</c:v>
                </c:pt>
                <c:pt idx="18">
                  <c:v>107.82659678161752</c:v>
                </c:pt>
                <c:pt idx="19">
                  <c:v>107.92783266102018</c:v>
                </c:pt>
                <c:pt idx="20">
                  <c:v>100.53882294472119</c:v>
                </c:pt>
                <c:pt idx="21">
                  <c:v>87.079246147860829</c:v>
                </c:pt>
                <c:pt idx="22">
                  <c:v>79.648609017343659</c:v>
                </c:pt>
                <c:pt idx="23">
                  <c:v>78.962657718723349</c:v>
                </c:pt>
                <c:pt idx="24">
                  <c:v>75.082260473592626</c:v>
                </c:pt>
                <c:pt idx="25">
                  <c:v>82.551742059913963</c:v>
                </c:pt>
                <c:pt idx="26">
                  <c:v>96.493862571493054</c:v>
                </c:pt>
                <c:pt idx="27">
                  <c:v>98.4887252246385</c:v>
                </c:pt>
                <c:pt idx="28">
                  <c:v>105.6725803869804</c:v>
                </c:pt>
                <c:pt idx="29">
                  <c:v>106.59959713504877</c:v>
                </c:pt>
                <c:pt idx="30">
                  <c:v>104.30573596521472</c:v>
                </c:pt>
                <c:pt idx="31">
                  <c:v>97.985810012011086</c:v>
                </c:pt>
                <c:pt idx="32">
                  <c:v>90.910159214865047</c:v>
                </c:pt>
                <c:pt idx="33">
                  <c:v>87.280255087335448</c:v>
                </c:pt>
                <c:pt idx="34">
                  <c:v>82.829665971491536</c:v>
                </c:pt>
                <c:pt idx="35">
                  <c:v>86.579555060635059</c:v>
                </c:pt>
                <c:pt idx="36">
                  <c:v>95.049866792837207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247-4222-9936-A88167DE06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25"/>
          <c:min val="5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Otro comercio mayorista sin 4671 -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'Comercio mayorista - (467-4671)'!$B$4:$B$20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mayorista - (467-4671)'!$I$4:$I$20</c:f>
              <c:numCache>
                <c:formatCode>#,##0</c:formatCode>
                <c:ptCount val="17"/>
                <c:pt idx="0">
                  <c:v>1206.76943312</c:v>
                </c:pt>
                <c:pt idx="1">
                  <c:v>1710.4067463599999</c:v>
                </c:pt>
                <c:pt idx="2">
                  <c:v>1194.6210143999999</c:v>
                </c:pt>
                <c:pt idx="3">
                  <c:v>605.81038862000003</c:v>
                </c:pt>
                <c:pt idx="4">
                  <c:v>811.64803080000002</c:v>
                </c:pt>
                <c:pt idx="5">
                  <c:v>1584.0527384100001</c:v>
                </c:pt>
                <c:pt idx="6">
                  <c:v>1850.12247604</c:v>
                </c:pt>
                <c:pt idx="7">
                  <c:v>2042.26623148</c:v>
                </c:pt>
                <c:pt idx="8">
                  <c:v>2316.7486691300001</c:v>
                </c:pt>
                <c:pt idx="9">
                  <c:v>2399.6452151600001</c:v>
                </c:pt>
                <c:pt idx="10">
                  <c:v>2494.1110991400001</c:v>
                </c:pt>
                <c:pt idx="11">
                  <c:v>2683.91862881</c:v>
                </c:pt>
                <c:pt idx="12">
                  <c:v>4703.6851688799998</c:v>
                </c:pt>
                <c:pt idx="13">
                  <c:v>4922.95741567</c:v>
                </c:pt>
                <c:pt idx="14">
                  <c:v>4111.9675744400001</c:v>
                </c:pt>
                <c:pt idx="15">
                  <c:v>4097.6702137401453</c:v>
                </c:pt>
                <c:pt idx="16">
                  <c:v>4706.618850941607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4C-4287-A862-64016B3F78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5000"/>
          <c:min val="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Otro comercio mayorista sin 4671 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'Comercio mayorista - (467-4671)'!$B$4:$B$20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mayorista - (467-4671)'!$O$4:$O$20</c:f>
              <c:numCache>
                <c:formatCode>0.0</c:formatCode>
                <c:ptCount val="17"/>
                <c:pt idx="0">
                  <c:v>2.6718553069123239</c:v>
                </c:pt>
                <c:pt idx="1">
                  <c:v>3.5932899680915202</c:v>
                </c:pt>
                <c:pt idx="2">
                  <c:v>2.4655789262830639</c:v>
                </c:pt>
                <c:pt idx="3">
                  <c:v>1.3078435845292919</c:v>
                </c:pt>
                <c:pt idx="4">
                  <c:v>1.8281928580646238</c:v>
                </c:pt>
                <c:pt idx="5">
                  <c:v>3.4544047171468417</c:v>
                </c:pt>
                <c:pt idx="6">
                  <c:v>3.8726615314884834</c:v>
                </c:pt>
                <c:pt idx="7">
                  <c:v>4.3110466944226369</c:v>
                </c:pt>
                <c:pt idx="8">
                  <c:v>4.4083912679815276</c:v>
                </c:pt>
                <c:pt idx="9">
                  <c:v>4.3649413804623949</c:v>
                </c:pt>
                <c:pt idx="10">
                  <c:v>4.4427821704868347</c:v>
                </c:pt>
                <c:pt idx="11">
                  <c:v>5.0076527457774276</c:v>
                </c:pt>
                <c:pt idx="12">
                  <c:v>6.3685552141866815</c:v>
                </c:pt>
                <c:pt idx="13">
                  <c:v>5.8349901296654894</c:v>
                </c:pt>
                <c:pt idx="14">
                  <c:v>5.2952178460524113</c:v>
                </c:pt>
                <c:pt idx="15">
                  <c:v>5.1908373488564319</c:v>
                </c:pt>
                <c:pt idx="16">
                  <c:v>5.7804569676159074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50-489C-B345-3D61488016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6.5"/>
          <c:min val="1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Otro comercio mayorista sin 4671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'Comercio mayorista - (467-4671)'!$B$4:$B$20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mayorista - (467-4671)'!$T$4:$T$20</c:f>
              <c:numCache>
                <c:formatCode>0.0%</c:formatCode>
                <c:ptCount val="17"/>
                <c:pt idx="1">
                  <c:v>0.41734344558089131</c:v>
                </c:pt>
                <c:pt idx="2">
                  <c:v>-0.30155735356965163</c:v>
                </c:pt>
                <c:pt idx="3">
                  <c:v>-0.49288487200748843</c:v>
                </c:pt>
                <c:pt idx="4">
                  <c:v>0.33977238760940676</c:v>
                </c:pt>
                <c:pt idx="5">
                  <c:v>0.95164982640157492</c:v>
                </c:pt>
                <c:pt idx="6">
                  <c:v>0.16796772681764915</c:v>
                </c:pt>
                <c:pt idx="7">
                  <c:v>0.10385461391251471</c:v>
                </c:pt>
                <c:pt idx="8">
                  <c:v>0.13440090886244871</c:v>
                </c:pt>
                <c:pt idx="9">
                  <c:v>3.5781415193876009E-2</c:v>
                </c:pt>
                <c:pt idx="10">
                  <c:v>3.9366604439357245E-2</c:v>
                </c:pt>
                <c:pt idx="11">
                  <c:v>7.6102275369949623E-2</c:v>
                </c:pt>
                <c:pt idx="12">
                  <c:v>0.75254388057417643</c:v>
                </c:pt>
                <c:pt idx="13">
                  <c:v>4.6617118050486184E-2</c:v>
                </c:pt>
                <c:pt idx="14">
                  <c:v>-0.16473631046423065</c:v>
                </c:pt>
                <c:pt idx="15">
                  <c:v>-3.4770120242988423E-3</c:v>
                </c:pt>
                <c:pt idx="16">
                  <c:v>0.14860850323180208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6AC-4C5B-8B43-09A8D9EC10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1"/>
          <c:min val="-0.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Otro comercio mayorista sin 4671</a:t>
            </a:r>
            <a:r>
              <a:rPr lang="es-ES"/>
              <a:t> - Margen unitario sobre el diferencial ventas-compras</a:t>
            </a:r>
            <a:r>
              <a:rPr lang="es-ES" baseline="0"/>
              <a:t> (</a:t>
            </a:r>
            <a:r>
              <a:rPr lang="es-ES"/>
              <a:t>IVARET) 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1992282650438991"/>
          <c:w val="0.90286351706036749"/>
          <c:h val="0.63718179970693534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'Comercio mayorista - (467-4671)'!$R$52:$R$89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mayorista - (467-4671)'!$P$52:$P$89</c:f>
              <c:numCache>
                <c:formatCode>0.00</c:formatCode>
                <c:ptCount val="38"/>
                <c:pt idx="0">
                  <c:v>97.21641946799275</c:v>
                </c:pt>
                <c:pt idx="1">
                  <c:v>106.26705224848416</c:v>
                </c:pt>
                <c:pt idx="2">
                  <c:v>100.61286505389604</c:v>
                </c:pt>
                <c:pt idx="3">
                  <c:v>95.903663229627043</c:v>
                </c:pt>
                <c:pt idx="4">
                  <c:v>101.63001192289882</c:v>
                </c:pt>
                <c:pt idx="5">
                  <c:v>102.90860342498888</c:v>
                </c:pt>
                <c:pt idx="6">
                  <c:v>98.426561293538455</c:v>
                </c:pt>
                <c:pt idx="7">
                  <c:v>96.087443248785405</c:v>
                </c:pt>
                <c:pt idx="8">
                  <c:v>93.419841103650725</c:v>
                </c:pt>
                <c:pt idx="9">
                  <c:v>101.2679725027583</c:v>
                </c:pt>
                <c:pt idx="10">
                  <c:v>91.820903592141534</c:v>
                </c:pt>
                <c:pt idx="11">
                  <c:v>74.772178694849529</c:v>
                </c:pt>
                <c:pt idx="12">
                  <c:v>98.473528714795648</c:v>
                </c:pt>
                <c:pt idx="13">
                  <c:v>100.85435831750638</c:v>
                </c:pt>
                <c:pt idx="14">
                  <c:v>92.264846605644593</c:v>
                </c:pt>
                <c:pt idx="15">
                  <c:v>88.034961492433268</c:v>
                </c:pt>
                <c:pt idx="16">
                  <c:v>105.33248359968546</c:v>
                </c:pt>
                <c:pt idx="17">
                  <c:v>99.147718859730531</c:v>
                </c:pt>
                <c:pt idx="18">
                  <c:v>107.01760433234703</c:v>
                </c:pt>
                <c:pt idx="19">
                  <c:v>104.2727310320338</c:v>
                </c:pt>
                <c:pt idx="20">
                  <c:v>103.45423776064011</c:v>
                </c:pt>
                <c:pt idx="21">
                  <c:v>110.6918895910967</c:v>
                </c:pt>
                <c:pt idx="22">
                  <c:v>102.3817507755131</c:v>
                </c:pt>
                <c:pt idx="23">
                  <c:v>86.550351005112276</c:v>
                </c:pt>
                <c:pt idx="24">
                  <c:v>91.929255093113682</c:v>
                </c:pt>
                <c:pt idx="25">
                  <c:v>114.66693106244203</c:v>
                </c:pt>
                <c:pt idx="26">
                  <c:v>94.794426782113987</c:v>
                </c:pt>
                <c:pt idx="27">
                  <c:v>100.01409718425055</c:v>
                </c:pt>
                <c:pt idx="28">
                  <c:v>116.27049721560371</c:v>
                </c:pt>
                <c:pt idx="29">
                  <c:v>109.23154031342254</c:v>
                </c:pt>
                <c:pt idx="30">
                  <c:v>101.0179710413837</c:v>
                </c:pt>
                <c:pt idx="31">
                  <c:v>96.385337885812049</c:v>
                </c:pt>
                <c:pt idx="32">
                  <c:v>106.85896895830575</c:v>
                </c:pt>
                <c:pt idx="33">
                  <c:v>95.035662199597738</c:v>
                </c:pt>
                <c:pt idx="34">
                  <c:v>86.126483461970011</c:v>
                </c:pt>
                <c:pt idx="35">
                  <c:v>88.045347337641658</c:v>
                </c:pt>
                <c:pt idx="36">
                  <c:v>99.444453611350625</c:v>
                </c:pt>
                <c:pt idx="37">
                  <c:v>100.67741345057739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03-4AA7-AA95-6DAC18419460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'Comercio mayorista - (467-4671)'!$R$52:$R$89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mayorista - (467-4671)'!$N$52:$N$89</c:f>
              <c:numCache>
                <c:formatCode>0.00</c:formatCode>
                <c:ptCount val="38"/>
                <c:pt idx="0">
                  <c:v>97.769829619884234</c:v>
                </c:pt>
                <c:pt idx="1">
                  <c:v>100</c:v>
                </c:pt>
                <c:pt idx="2">
                  <c:v>101.10339811372653</c:v>
                </c:pt>
                <c:pt idx="3">
                  <c:v>100.26378590785269</c:v>
                </c:pt>
                <c:pt idx="4">
                  <c:v>99.717209967763296</c:v>
                </c:pt>
                <c:pt idx="5">
                  <c:v>99.763154972552897</c:v>
                </c:pt>
                <c:pt idx="6">
                  <c:v>97.710612267740856</c:v>
                </c:pt>
                <c:pt idx="7">
                  <c:v>97.300454537183228</c:v>
                </c:pt>
                <c:pt idx="8">
                  <c:v>95.649040111833997</c:v>
                </c:pt>
                <c:pt idx="9">
                  <c:v>90.320223973350025</c:v>
                </c:pt>
                <c:pt idx="10">
                  <c:v>91.583645876136259</c:v>
                </c:pt>
                <c:pt idx="11">
                  <c:v>91.48024232982327</c:v>
                </c:pt>
                <c:pt idx="12">
                  <c:v>91.591228083199027</c:v>
                </c:pt>
                <c:pt idx="13">
                  <c:v>94.906923782594959</c:v>
                </c:pt>
                <c:pt idx="14">
                  <c:v>96.621662503817433</c:v>
                </c:pt>
                <c:pt idx="15">
                  <c:v>96.195002639373456</c:v>
                </c:pt>
                <c:pt idx="16">
                  <c:v>99.883192071049081</c:v>
                </c:pt>
                <c:pt idx="17">
                  <c:v>103.94263445594922</c:v>
                </c:pt>
                <c:pt idx="18">
                  <c:v>103.47307299618787</c:v>
                </c:pt>
                <c:pt idx="19">
                  <c:v>106.3591156790294</c:v>
                </c:pt>
                <c:pt idx="20">
                  <c:v>105.20015228982093</c:v>
                </c:pt>
                <c:pt idx="21">
                  <c:v>100.76955728309056</c:v>
                </c:pt>
                <c:pt idx="22">
                  <c:v>97.888311616208938</c:v>
                </c:pt>
                <c:pt idx="23">
                  <c:v>98.882071984045268</c:v>
                </c:pt>
                <c:pt idx="24">
                  <c:v>96.985240985695512</c:v>
                </c:pt>
                <c:pt idx="25">
                  <c:v>100.35117753048006</c:v>
                </c:pt>
                <c:pt idx="26">
                  <c:v>106.43648806110258</c:v>
                </c:pt>
                <c:pt idx="27">
                  <c:v>105.07764037384769</c:v>
                </c:pt>
                <c:pt idx="28">
                  <c:v>106.63352643866513</c:v>
                </c:pt>
                <c:pt idx="29">
                  <c:v>105.7263366140555</c:v>
                </c:pt>
                <c:pt idx="30">
                  <c:v>103.37345454973101</c:v>
                </c:pt>
                <c:pt idx="31">
                  <c:v>99.824485021274796</c:v>
                </c:pt>
                <c:pt idx="32">
                  <c:v>96.101613126421398</c:v>
                </c:pt>
                <c:pt idx="33">
                  <c:v>94.016615489378779</c:v>
                </c:pt>
                <c:pt idx="34">
                  <c:v>92.162986652640015</c:v>
                </c:pt>
                <c:pt idx="35">
                  <c:v>93.573424465384932</c:v>
                </c:pt>
                <c:pt idx="36">
                  <c:v>97.610753688454196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503-4AA7-AA95-6DAC184194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16"/>
          <c:min val="7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Otro comercio mayorista sin 4671</a:t>
            </a:r>
            <a:r>
              <a:rPr lang="es-ES" baseline="0"/>
              <a:t> 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'Comercio mayorista - (467-4671)'!$B$4:$B$20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mayorista - (467-4671)'!$N$4:$N$20</c:f>
              <c:numCache>
                <c:formatCode>0.0</c:formatCode>
                <c:ptCount val="17"/>
                <c:pt idx="0">
                  <c:v>19.722919835260125</c:v>
                </c:pt>
                <c:pt idx="1">
                  <c:v>27.522940090488092</c:v>
                </c:pt>
                <c:pt idx="2">
                  <c:v>21.107248675757219</c:v>
                </c:pt>
                <c:pt idx="3">
                  <c:v>12.638994095617969</c:v>
                </c:pt>
                <c:pt idx="4">
                  <c:v>17.237991019743529</c:v>
                </c:pt>
                <c:pt idx="5">
                  <c:v>28.855971819268174</c:v>
                </c:pt>
                <c:pt idx="6">
                  <c:v>31.490662979826524</c:v>
                </c:pt>
                <c:pt idx="7">
                  <c:v>32.654306731710172</c:v>
                </c:pt>
                <c:pt idx="8">
                  <c:v>34.129009523860759</c:v>
                </c:pt>
                <c:pt idx="9">
                  <c:v>33.431743835795416</c:v>
                </c:pt>
                <c:pt idx="10">
                  <c:v>33.053426033280395</c:v>
                </c:pt>
                <c:pt idx="11">
                  <c:v>35.280895055481565</c:v>
                </c:pt>
                <c:pt idx="12">
                  <c:v>45.918620108125758</c:v>
                </c:pt>
                <c:pt idx="13">
                  <c:v>45.128999438029517</c:v>
                </c:pt>
                <c:pt idx="14">
                  <c:v>39.344282868806907</c:v>
                </c:pt>
                <c:pt idx="15">
                  <c:v>37.575060648116541</c:v>
                </c:pt>
                <c:pt idx="16">
                  <c:v>39.076327528235957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3B-4D1D-8B32-84E2153948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46"/>
          <c:min val="1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minorista e.n.e. </a:t>
            </a:r>
            <a:r>
              <a:rPr lang="es-ES"/>
              <a:t>- Margen unitario sobre ventas (IVARET )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18492129101439517"/>
          <c:w val="0.90286351706036749"/>
          <c:h val="0.68749820761715952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C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C000"/>
              </a:solidFill>
              <a:ln w="9525">
                <a:solidFill>
                  <a:srgbClr val="FFC000"/>
                </a:solidFill>
              </a:ln>
              <a:effectLst/>
            </c:spPr>
          </c:marker>
          <c:cat>
            <c:strRef>
              <c:f>'Comercio minorista e.n.e - 471'!$R$52:$R$89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minorista e.n.e - 471'!$Q$52:$Q$89</c:f>
              <c:numCache>
                <c:formatCode>0.00</c:formatCode>
                <c:ptCount val="38"/>
                <c:pt idx="0">
                  <c:v>89.760975871316234</c:v>
                </c:pt>
                <c:pt idx="1">
                  <c:v>74.217192695117689</c:v>
                </c:pt>
                <c:pt idx="2">
                  <c:v>115.10108285867786</c:v>
                </c:pt>
                <c:pt idx="3">
                  <c:v>120.92074857488824</c:v>
                </c:pt>
                <c:pt idx="4">
                  <c:v>52.647816092063728</c:v>
                </c:pt>
                <c:pt idx="5">
                  <c:v>80.105176531428981</c:v>
                </c:pt>
                <c:pt idx="6">
                  <c:v>110.47884686534286</c:v>
                </c:pt>
                <c:pt idx="7">
                  <c:v>103.10361766232745</c:v>
                </c:pt>
                <c:pt idx="8">
                  <c:v>63.099268799134414</c:v>
                </c:pt>
                <c:pt idx="9">
                  <c:v>63.239840102039437</c:v>
                </c:pt>
                <c:pt idx="10">
                  <c:v>98.771507510716148</c:v>
                </c:pt>
                <c:pt idx="11">
                  <c:v>87.397716552613119</c:v>
                </c:pt>
                <c:pt idx="12">
                  <c:v>34.798292753883906</c:v>
                </c:pt>
                <c:pt idx="13">
                  <c:v>84.356539076829335</c:v>
                </c:pt>
                <c:pt idx="14">
                  <c:v>96.712748041712999</c:v>
                </c:pt>
                <c:pt idx="15">
                  <c:v>103.4417000436094</c:v>
                </c:pt>
                <c:pt idx="16">
                  <c:v>55.181964237883804</c:v>
                </c:pt>
                <c:pt idx="17">
                  <c:v>97.573432049907979</c:v>
                </c:pt>
                <c:pt idx="18">
                  <c:v>123.81308273749745</c:v>
                </c:pt>
                <c:pt idx="19">
                  <c:v>117.1866601050744</c:v>
                </c:pt>
                <c:pt idx="20">
                  <c:v>65.674835101165144</c:v>
                </c:pt>
                <c:pt idx="21">
                  <c:v>92.883435840300706</c:v>
                </c:pt>
                <c:pt idx="22">
                  <c:v>115.27176820725447</c:v>
                </c:pt>
                <c:pt idx="23">
                  <c:v>103.31088242191555</c:v>
                </c:pt>
                <c:pt idx="24">
                  <c:v>62.503983847952703</c:v>
                </c:pt>
                <c:pt idx="25">
                  <c:v>72.118434008538117</c:v>
                </c:pt>
                <c:pt idx="26">
                  <c:v>63.231272946908767</c:v>
                </c:pt>
                <c:pt idx="27">
                  <c:v>92.682748420571798</c:v>
                </c:pt>
                <c:pt idx="28">
                  <c:v>60.546661856093721</c:v>
                </c:pt>
                <c:pt idx="29">
                  <c:v>79.620009899597349</c:v>
                </c:pt>
                <c:pt idx="30">
                  <c:v>104.14145328970868</c:v>
                </c:pt>
                <c:pt idx="31">
                  <c:v>81.622840113088785</c:v>
                </c:pt>
                <c:pt idx="32">
                  <c:v>36.839439535546305</c:v>
                </c:pt>
                <c:pt idx="33">
                  <c:v>93.412538038614997</c:v>
                </c:pt>
                <c:pt idx="34">
                  <c:v>109.90883988722125</c:v>
                </c:pt>
                <c:pt idx="35">
                  <c:v>120.21966509408497</c:v>
                </c:pt>
                <c:pt idx="36">
                  <c:v>35.835060354986517</c:v>
                </c:pt>
                <c:pt idx="37">
                  <c:v>121.94959889724606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F70-49FE-97C1-04F902A33527}"/>
            </c:ext>
          </c:extLst>
        </c:ser>
        <c:ser>
          <c:idx val="1"/>
          <c:order val="1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dPt>
            <c:idx val="1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0-6444-4941-AF56-5479C982C681}"/>
              </c:ext>
            </c:extLst>
          </c:dPt>
          <c:dPt>
            <c:idx val="1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1-6444-4941-AF56-5479C982C681}"/>
              </c:ext>
            </c:extLst>
          </c:dPt>
          <c:cat>
            <c:strRef>
              <c:f>'Comercio minorista e.n.e - 471'!$R$52:$R$89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minorista e.n.e - 471'!$O$52:$O$89</c:f>
              <c:numCache>
                <c:formatCode>0.00</c:formatCode>
                <c:ptCount val="38"/>
                <c:pt idx="0">
                  <c:v>96.155495321060144</c:v>
                </c:pt>
                <c:pt idx="1">
                  <c:v>100</c:v>
                </c:pt>
                <c:pt idx="2">
                  <c:v>90.721710055186875</c:v>
                </c:pt>
                <c:pt idx="3">
                  <c:v>92.193706014264691</c:v>
                </c:pt>
                <c:pt idx="4">
                  <c:v>91.038147015930932</c:v>
                </c:pt>
                <c:pt idx="5">
                  <c:v>86.58386428779076</c:v>
                </c:pt>
                <c:pt idx="6">
                  <c:v>89.196727464558421</c:v>
                </c:pt>
                <c:pt idx="7">
                  <c:v>84.980393357211042</c:v>
                </c:pt>
                <c:pt idx="8">
                  <c:v>82.053558518554354</c:v>
                </c:pt>
                <c:pt idx="9">
                  <c:v>78.127083241125789</c:v>
                </c:pt>
                <c:pt idx="10">
                  <c:v>71.051839229813154</c:v>
                </c:pt>
                <c:pt idx="11">
                  <c:v>76.331013973510622</c:v>
                </c:pt>
                <c:pt idx="12">
                  <c:v>75.816324106259842</c:v>
                </c:pt>
                <c:pt idx="13">
                  <c:v>79.827319979008919</c:v>
                </c:pt>
                <c:pt idx="14">
                  <c:v>84.923237850008888</c:v>
                </c:pt>
                <c:pt idx="15">
                  <c:v>88.227461093278549</c:v>
                </c:pt>
                <c:pt idx="16">
                  <c:v>95.002544767224649</c:v>
                </c:pt>
                <c:pt idx="17">
                  <c:v>98.438784782590901</c:v>
                </c:pt>
                <c:pt idx="18">
                  <c:v>101.06200249841125</c:v>
                </c:pt>
                <c:pt idx="19">
                  <c:v>99.889503446009414</c:v>
                </c:pt>
                <c:pt idx="20">
                  <c:v>97.754174813448671</c:v>
                </c:pt>
                <c:pt idx="21">
                  <c:v>94.285230392658974</c:v>
                </c:pt>
                <c:pt idx="22">
                  <c:v>93.492517579355848</c:v>
                </c:pt>
                <c:pt idx="23">
                  <c:v>88.301267121415194</c:v>
                </c:pt>
                <c:pt idx="24">
                  <c:v>75.291143306328792</c:v>
                </c:pt>
                <c:pt idx="25">
                  <c:v>72.634109805992836</c:v>
                </c:pt>
                <c:pt idx="26">
                  <c:v>72.144779308028092</c:v>
                </c:pt>
                <c:pt idx="27">
                  <c:v>74.020173280792918</c:v>
                </c:pt>
                <c:pt idx="28">
                  <c:v>84.24771836649289</c:v>
                </c:pt>
                <c:pt idx="29">
                  <c:v>81.48274128962214</c:v>
                </c:pt>
                <c:pt idx="30">
                  <c:v>75.555935709485297</c:v>
                </c:pt>
                <c:pt idx="31">
                  <c:v>79.004067744239705</c:v>
                </c:pt>
                <c:pt idx="32">
                  <c:v>80.445914393617841</c:v>
                </c:pt>
                <c:pt idx="33">
                  <c:v>90.095120638866874</c:v>
                </c:pt>
                <c:pt idx="34">
                  <c:v>89.844025843726939</c:v>
                </c:pt>
                <c:pt idx="35">
                  <c:v>96.978291058384698</c:v>
                </c:pt>
                <c:pt idx="36">
                  <c:v>97.274213116456977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F70-49FE-97C1-04F902A33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54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22"/>
          <c:min val="39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baseline="0"/>
              <a:t>Comercio minorista e.n.e. - </a:t>
            </a:r>
            <a:r>
              <a:rPr lang="es-ES"/>
              <a:t>Resultado</a:t>
            </a:r>
            <a:r>
              <a:rPr lang="es-ES" baseline="0"/>
              <a:t> bruto explotación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cat>
            <c:numRef>
              <c:f>'Comercio minorista e.n.e - 471'!$B$4:$B$20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minorista e.n.e - 471'!$I$4:$I$20</c:f>
              <c:numCache>
                <c:formatCode>#,##0</c:formatCode>
                <c:ptCount val="17"/>
                <c:pt idx="0">
                  <c:v>3447.9439734100001</c:v>
                </c:pt>
                <c:pt idx="1">
                  <c:v>3477.6175506700001</c:v>
                </c:pt>
                <c:pt idx="2">
                  <c:v>3244.2752501800001</c:v>
                </c:pt>
                <c:pt idx="3">
                  <c:v>3017.5718861300002</c:v>
                </c:pt>
                <c:pt idx="4">
                  <c:v>2927.86294593</c:v>
                </c:pt>
                <c:pt idx="5">
                  <c:v>3065.6535921599998</c:v>
                </c:pt>
                <c:pt idx="6">
                  <c:v>3478.8444810699998</c:v>
                </c:pt>
                <c:pt idx="7">
                  <c:v>3899.3256389799999</c:v>
                </c:pt>
                <c:pt idx="8">
                  <c:v>3650.8427764399999</c:v>
                </c:pt>
                <c:pt idx="9">
                  <c:v>3971.6439492099998</c:v>
                </c:pt>
                <c:pt idx="10">
                  <c:v>3980.6699182000002</c:v>
                </c:pt>
                <c:pt idx="11">
                  <c:v>3857.42387702</c:v>
                </c:pt>
                <c:pt idx="12">
                  <c:v>4888.4879705100002</c:v>
                </c:pt>
                <c:pt idx="13">
                  <c:v>4903.1634402299997</c:v>
                </c:pt>
                <c:pt idx="14">
                  <c:v>5715.6779574800003</c:v>
                </c:pt>
                <c:pt idx="15">
                  <c:v>6395.7658554851014</c:v>
                </c:pt>
                <c:pt idx="16">
                  <c:v>7497.5182929231123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C4-4A4D-A041-EBA1960583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7500"/>
          <c:min val="27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  <c:userShapes r:id="rId3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minorista e.n.e. </a:t>
            </a:r>
            <a:r>
              <a:rPr lang="es-ES" baseline="0"/>
              <a:t>- Margen unitario sobre ventas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numRef>
              <c:f>'Comercio minorista e.n.e - 471'!$B$4:$B$20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minorista e.n.e - 471'!$O$4:$O$20</c:f>
              <c:numCache>
                <c:formatCode>0.0</c:formatCode>
                <c:ptCount val="17"/>
                <c:pt idx="0">
                  <c:v>4.4159077510071656</c:v>
                </c:pt>
                <c:pt idx="1">
                  <c:v>4.4578792775841816</c:v>
                </c:pt>
                <c:pt idx="2">
                  <c:v>4.1439780892277636</c:v>
                </c:pt>
                <c:pt idx="3">
                  <c:v>3.892634883329023</c:v>
                </c:pt>
                <c:pt idx="4">
                  <c:v>3.7632649205224364</c:v>
                </c:pt>
                <c:pt idx="5">
                  <c:v>3.896553357615578</c:v>
                </c:pt>
                <c:pt idx="6">
                  <c:v>4.3099652246855129</c:v>
                </c:pt>
                <c:pt idx="7">
                  <c:v>4.6002009722432673</c:v>
                </c:pt>
                <c:pt idx="8">
                  <c:v>4.1856972501407084</c:v>
                </c:pt>
                <c:pt idx="9">
                  <c:v>4.449116789888274</c:v>
                </c:pt>
                <c:pt idx="10">
                  <c:v>4.3655200875242928</c:v>
                </c:pt>
                <c:pt idx="11">
                  <c:v>4.1178361340232215</c:v>
                </c:pt>
                <c:pt idx="12">
                  <c:v>4.9648804869817598</c:v>
                </c:pt>
                <c:pt idx="13">
                  <c:v>4.4965131635746971</c:v>
                </c:pt>
                <c:pt idx="14">
                  <c:v>4.8162667700992596</c:v>
                </c:pt>
                <c:pt idx="15">
                  <c:v>5.2103023084870896</c:v>
                </c:pt>
                <c:pt idx="16">
                  <c:v>5.8317930474002724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03-4819-B539-FA1CE0AEA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in val="3.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  <c:majorUnit val="0.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minorista e.n.e. </a:t>
            </a:r>
            <a:r>
              <a:rPr lang="es-ES" baseline="0"/>
              <a:t>- Tasa variación RBE IS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cat>
            <c:numRef>
              <c:f>'Comercio minorista e.n.e - 471'!$B$4:$B$20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minorista e.n.e - 471'!$T$4:$T$20</c:f>
              <c:numCache>
                <c:formatCode>0.0%</c:formatCode>
                <c:ptCount val="17"/>
                <c:pt idx="1">
                  <c:v>8.6061657291527371E-3</c:v>
                </c:pt>
                <c:pt idx="2">
                  <c:v>-6.7098321506067871E-2</c:v>
                </c:pt>
                <c:pt idx="3">
                  <c:v>-6.987796859635198E-2</c:v>
                </c:pt>
                <c:pt idx="4">
                  <c:v>-2.9728849414437875E-2</c:v>
                </c:pt>
                <c:pt idx="5">
                  <c:v>4.7061849811495193E-2</c:v>
                </c:pt>
                <c:pt idx="6">
                  <c:v>0.13478068427779344</c:v>
                </c:pt>
                <c:pt idx="7">
                  <c:v>0.1208680526531245</c:v>
                </c:pt>
                <c:pt idx="8">
                  <c:v>-6.3724573309809296E-2</c:v>
                </c:pt>
                <c:pt idx="9">
                  <c:v>8.7870443186495839E-2</c:v>
                </c:pt>
                <c:pt idx="10">
                  <c:v>2.2726027573030105E-3</c:v>
                </c:pt>
                <c:pt idx="11">
                  <c:v>-3.0961130591739772E-2</c:v>
                </c:pt>
                <c:pt idx="12">
                  <c:v>0.26729343892757118</c:v>
                </c:pt>
                <c:pt idx="13">
                  <c:v>3.0020468104923204E-3</c:v>
                </c:pt>
                <c:pt idx="14">
                  <c:v>0.16571230536257353</c:v>
                </c:pt>
                <c:pt idx="15">
                  <c:v>0.11898639200185923</c:v>
                </c:pt>
                <c:pt idx="16">
                  <c:v>0.17226278483805535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E1-4BB9-87C8-9BBF4AD336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0.30000000000000004"/>
          <c:min val="-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minorista e.n.e.</a:t>
            </a:r>
            <a:r>
              <a:rPr lang="es-ES"/>
              <a:t>- Margen unitario sobre el diferencial ventas-compras</a:t>
            </a:r>
            <a:r>
              <a:rPr lang="es-ES" baseline="0"/>
              <a:t> (</a:t>
            </a:r>
            <a:r>
              <a:rPr lang="es-ES"/>
              <a:t>IVARET) </a:t>
            </a:r>
          </a:p>
          <a:p>
            <a:pPr>
              <a:defRPr/>
            </a:pPr>
            <a:r>
              <a:rPr lang="es-ES" sz="1200"/>
              <a:t>(original</a:t>
            </a:r>
            <a:r>
              <a:rPr lang="es-ES" sz="1200" baseline="0"/>
              <a:t> y mm4 centrada; 2016=100)</a:t>
            </a:r>
            <a:endParaRPr lang="es-ES" sz="120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6.6580927384076991E-2"/>
          <c:y val="0.23162227840806551"/>
          <c:w val="0.90286351706036749"/>
          <c:h val="0.62852257110559417"/>
        </c:manualLayout>
      </c:layout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'Comercio minorista e.n.e - 471'!$R$52:$R$89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minorista e.n.e - 471'!$P$52:$P$89</c:f>
              <c:numCache>
                <c:formatCode>0.00</c:formatCode>
                <c:ptCount val="38"/>
                <c:pt idx="0">
                  <c:v>88.983975886791001</c:v>
                </c:pt>
                <c:pt idx="1">
                  <c:v>80.276127373662121</c:v>
                </c:pt>
                <c:pt idx="2">
                  <c:v>113.42801296094565</c:v>
                </c:pt>
                <c:pt idx="3">
                  <c:v>117.31188377860123</c:v>
                </c:pt>
                <c:pt idx="4">
                  <c:v>61.30117514270674</c:v>
                </c:pt>
                <c:pt idx="5">
                  <c:v>88.617494257874924</c:v>
                </c:pt>
                <c:pt idx="6">
                  <c:v>109.93005273748062</c:v>
                </c:pt>
                <c:pt idx="7">
                  <c:v>105.43957098893451</c:v>
                </c:pt>
                <c:pt idx="8">
                  <c:v>68.757077638237604</c:v>
                </c:pt>
                <c:pt idx="9">
                  <c:v>73.981252929669267</c:v>
                </c:pt>
                <c:pt idx="10">
                  <c:v>101.74938513342772</c:v>
                </c:pt>
                <c:pt idx="11">
                  <c:v>94.826655527748187</c:v>
                </c:pt>
                <c:pt idx="12">
                  <c:v>42.418386914309053</c:v>
                </c:pt>
                <c:pt idx="13">
                  <c:v>87.61502763214321</c:v>
                </c:pt>
                <c:pt idx="14">
                  <c:v>99.300132579750482</c:v>
                </c:pt>
                <c:pt idx="15">
                  <c:v>103.22827141788518</c:v>
                </c:pt>
                <c:pt idx="16">
                  <c:v>63.854133081266781</c:v>
                </c:pt>
                <c:pt idx="17">
                  <c:v>100.96445646594927</c:v>
                </c:pt>
                <c:pt idx="18">
                  <c:v>115.57442053401093</c:v>
                </c:pt>
                <c:pt idx="19">
                  <c:v>112.12929671974968</c:v>
                </c:pt>
                <c:pt idx="20">
                  <c:v>68.168746635211022</c:v>
                </c:pt>
                <c:pt idx="21">
                  <c:v>92.743091260747548</c:v>
                </c:pt>
                <c:pt idx="22">
                  <c:v>109.72325102428726</c:v>
                </c:pt>
                <c:pt idx="23">
                  <c:v>105.26707876206322</c:v>
                </c:pt>
                <c:pt idx="24">
                  <c:v>66.199290821157334</c:v>
                </c:pt>
                <c:pt idx="25">
                  <c:v>82.533130337501461</c:v>
                </c:pt>
                <c:pt idx="26">
                  <c:v>78.497102271304414</c:v>
                </c:pt>
                <c:pt idx="27">
                  <c:v>103.31070039464414</c:v>
                </c:pt>
                <c:pt idx="28">
                  <c:v>67.087276247429898</c:v>
                </c:pt>
                <c:pt idx="29">
                  <c:v>89.461140819315816</c:v>
                </c:pt>
                <c:pt idx="30">
                  <c:v>107.22189616178409</c:v>
                </c:pt>
                <c:pt idx="31">
                  <c:v>93.866467610562168</c:v>
                </c:pt>
                <c:pt idx="32">
                  <c:v>43.690210530317614</c:v>
                </c:pt>
                <c:pt idx="33">
                  <c:v>98.020325262662894</c:v>
                </c:pt>
                <c:pt idx="34">
                  <c:v>110.23885356449688</c:v>
                </c:pt>
                <c:pt idx="35">
                  <c:v>116.67776548835222</c:v>
                </c:pt>
                <c:pt idx="36">
                  <c:v>41.053308846006729</c:v>
                </c:pt>
                <c:pt idx="37">
                  <c:v>112.68240600262823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31-4078-B276-391FB93FC008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cat>
            <c:strRef>
              <c:f>'Comercio minorista e.n.e - 471'!$R$52:$R$89</c:f>
              <c:strCache>
                <c:ptCount val="38"/>
                <c:pt idx="0">
                  <c:v>20161T</c:v>
                </c:pt>
                <c:pt idx="1">
                  <c:v>20162T</c:v>
                </c:pt>
                <c:pt idx="2">
                  <c:v>20163T</c:v>
                </c:pt>
                <c:pt idx="3">
                  <c:v>20164T</c:v>
                </c:pt>
                <c:pt idx="4">
                  <c:v>20171T</c:v>
                </c:pt>
                <c:pt idx="5">
                  <c:v>20172T</c:v>
                </c:pt>
                <c:pt idx="6">
                  <c:v>20173T</c:v>
                </c:pt>
                <c:pt idx="7">
                  <c:v>20174T</c:v>
                </c:pt>
                <c:pt idx="8">
                  <c:v>20181T</c:v>
                </c:pt>
                <c:pt idx="9">
                  <c:v>20182T</c:v>
                </c:pt>
                <c:pt idx="10">
                  <c:v>20183T</c:v>
                </c:pt>
                <c:pt idx="11">
                  <c:v>20184T</c:v>
                </c:pt>
                <c:pt idx="12">
                  <c:v>20191T</c:v>
                </c:pt>
                <c:pt idx="13">
                  <c:v>20192T</c:v>
                </c:pt>
                <c:pt idx="14">
                  <c:v>20193T</c:v>
                </c:pt>
                <c:pt idx="15">
                  <c:v>20194T</c:v>
                </c:pt>
                <c:pt idx="16">
                  <c:v>20201T</c:v>
                </c:pt>
                <c:pt idx="17">
                  <c:v>20202T</c:v>
                </c:pt>
                <c:pt idx="18">
                  <c:v>20203T</c:v>
                </c:pt>
                <c:pt idx="19">
                  <c:v>20204T</c:v>
                </c:pt>
                <c:pt idx="20">
                  <c:v>20211T</c:v>
                </c:pt>
                <c:pt idx="21">
                  <c:v>20212T</c:v>
                </c:pt>
                <c:pt idx="22">
                  <c:v>20213T</c:v>
                </c:pt>
                <c:pt idx="23">
                  <c:v>20214T</c:v>
                </c:pt>
                <c:pt idx="24">
                  <c:v>20221T</c:v>
                </c:pt>
                <c:pt idx="25">
                  <c:v>20222T</c:v>
                </c:pt>
                <c:pt idx="26">
                  <c:v>20223T</c:v>
                </c:pt>
                <c:pt idx="27">
                  <c:v>20224T</c:v>
                </c:pt>
                <c:pt idx="28">
                  <c:v>20231T</c:v>
                </c:pt>
                <c:pt idx="29">
                  <c:v>20232T</c:v>
                </c:pt>
                <c:pt idx="30">
                  <c:v>20233T</c:v>
                </c:pt>
                <c:pt idx="31">
                  <c:v>20234T</c:v>
                </c:pt>
                <c:pt idx="32">
                  <c:v>20241T</c:v>
                </c:pt>
                <c:pt idx="33">
                  <c:v>20242T</c:v>
                </c:pt>
                <c:pt idx="34">
                  <c:v>20243T</c:v>
                </c:pt>
                <c:pt idx="35">
                  <c:v>20244T</c:v>
                </c:pt>
                <c:pt idx="36">
                  <c:v>20251T</c:v>
                </c:pt>
                <c:pt idx="37">
                  <c:v>20252T</c:v>
                </c:pt>
              </c:strCache>
            </c:strRef>
          </c:cat>
          <c:val>
            <c:numRef>
              <c:f>'Comercio minorista e.n.e - 471'!$N$52:$N$89</c:f>
              <c:numCache>
                <c:formatCode>0.00</c:formatCode>
                <c:ptCount val="38"/>
                <c:pt idx="0">
                  <c:v>98.049803077949278</c:v>
                </c:pt>
                <c:pt idx="1">
                  <c:v>100</c:v>
                </c:pt>
                <c:pt idx="2">
                  <c:v>93.079299813978935</c:v>
                </c:pt>
                <c:pt idx="3">
                  <c:v>95.164641535032132</c:v>
                </c:pt>
                <c:pt idx="4">
                  <c:v>94.290151479165871</c:v>
                </c:pt>
                <c:pt idx="5">
                  <c:v>91.322073281749198</c:v>
                </c:pt>
                <c:pt idx="6">
                  <c:v>93.186048905631921</c:v>
                </c:pt>
                <c:pt idx="7">
                  <c:v>89.52698857358051</c:v>
                </c:pt>
                <c:pt idx="8">
                  <c:v>87.481821672567278</c:v>
                </c:pt>
                <c:pt idx="9">
                  <c:v>84.828592807270709</c:v>
                </c:pt>
                <c:pt idx="10">
                  <c:v>78.243920126288572</c:v>
                </c:pt>
                <c:pt idx="11">
                  <c:v>81.652363801907057</c:v>
                </c:pt>
                <c:pt idx="12">
                  <c:v>81.040050663487733</c:v>
                </c:pt>
                <c:pt idx="13">
                  <c:v>83.140454636021971</c:v>
                </c:pt>
                <c:pt idx="14">
                  <c:v>88.499391177761424</c:v>
                </c:pt>
                <c:pt idx="15">
                  <c:v>91.836748386212918</c:v>
                </c:pt>
                <c:pt idx="16">
                  <c:v>95.905320374778043</c:v>
                </c:pt>
                <c:pt idx="17">
                  <c:v>98.130576700244177</c:v>
                </c:pt>
                <c:pt idx="18">
                  <c:v>99.209230088730209</c:v>
                </c:pt>
                <c:pt idx="19">
                  <c:v>97.153888787429779</c:v>
                </c:pt>
                <c:pt idx="20">
                  <c:v>95.691096409998877</c:v>
                </c:pt>
                <c:pt idx="21">
                  <c:v>93.975541920577271</c:v>
                </c:pt>
                <c:pt idx="22">
                  <c:v>93.483177967063838</c:v>
                </c:pt>
                <c:pt idx="23">
                  <c:v>90.93068773625231</c:v>
                </c:pt>
                <c:pt idx="24">
                  <c:v>83.124150548006597</c:v>
                </c:pt>
                <c:pt idx="25">
                  <c:v>82.635055956151831</c:v>
                </c:pt>
                <c:pt idx="26">
                  <c:v>82.857052312719972</c:v>
                </c:pt>
                <c:pt idx="27">
                  <c:v>84.589054933173557</c:v>
                </c:pt>
                <c:pt idx="28">
                  <c:v>91.770253405793483</c:v>
                </c:pt>
                <c:pt idx="29">
                  <c:v>89.409195209772989</c:v>
                </c:pt>
                <c:pt idx="30">
                  <c:v>83.559928780494914</c:v>
                </c:pt>
                <c:pt idx="31">
                  <c:v>85.699724891331684</c:v>
                </c:pt>
                <c:pt idx="32">
                  <c:v>86.453964242009889</c:v>
                </c:pt>
                <c:pt idx="33">
                  <c:v>92.156788711457395</c:v>
                </c:pt>
                <c:pt idx="34">
                  <c:v>91.497563290379688</c:v>
                </c:pt>
                <c:pt idx="35">
                  <c:v>95.16308347537101</c:v>
                </c:pt>
                <c:pt idx="36">
                  <c:v>94.77026615690346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31-4078-B276-391FB93FC0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0221311"/>
        <c:axId val="220231711"/>
      </c:lineChart>
      <c:catAx>
        <c:axId val="2202213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354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31711"/>
        <c:crosses val="autoZero"/>
        <c:auto val="1"/>
        <c:lblAlgn val="ctr"/>
        <c:lblOffset val="100"/>
        <c:noMultiLvlLbl val="0"/>
      </c:catAx>
      <c:valAx>
        <c:axId val="220231711"/>
        <c:scaling>
          <c:orientation val="minMax"/>
          <c:max val="120"/>
          <c:min val="45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202213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baseline="0">
                <a:effectLst/>
              </a:rPr>
              <a:t>Comercio minorista e.n.e.</a:t>
            </a:r>
            <a:r>
              <a:rPr lang="es-ES" baseline="0"/>
              <a:t>- Margen unitario sobre el diferencial ventas-compras (IS)</a:t>
            </a:r>
            <a:endParaRPr lang="es-ES" sz="1100" baseline="0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28575">
                <a:solidFill>
                  <a:schemeClr val="tx1"/>
                </a:solidFill>
              </a:ln>
              <a:effectLst/>
            </c:spPr>
          </c:marker>
          <c:cat>
            <c:numRef>
              <c:f>'Comercio minorista e.n.e - 471'!$B$4:$B$20</c:f>
              <c:numCache>
                <c:formatCode>General</c:formatCod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</c:numCache>
            </c:numRef>
          </c:cat>
          <c:val>
            <c:numRef>
              <c:f>'Comercio minorista e.n.e - 471'!$N$4:$N$20</c:f>
              <c:numCache>
                <c:formatCode>0.0</c:formatCode>
                <c:ptCount val="17"/>
                <c:pt idx="0">
                  <c:v>27.137726031388315</c:v>
                </c:pt>
                <c:pt idx="1">
                  <c:v>27.216690905455422</c:v>
                </c:pt>
                <c:pt idx="2">
                  <c:v>25.593225666580171</c:v>
                </c:pt>
                <c:pt idx="3">
                  <c:v>24.330678986759093</c:v>
                </c:pt>
                <c:pt idx="4">
                  <c:v>23.660690227485635</c:v>
                </c:pt>
                <c:pt idx="5">
                  <c:v>24.390312129361238</c:v>
                </c:pt>
                <c:pt idx="6">
                  <c:v>26.445704931540355</c:v>
                </c:pt>
                <c:pt idx="7">
                  <c:v>27.898341707853692</c:v>
                </c:pt>
                <c:pt idx="8">
                  <c:v>25.48178209487229</c:v>
                </c:pt>
                <c:pt idx="9">
                  <c:v>26.24784507149397</c:v>
                </c:pt>
                <c:pt idx="10">
                  <c:v>25.479294863189526</c:v>
                </c:pt>
                <c:pt idx="11">
                  <c:v>24.686983468608791</c:v>
                </c:pt>
                <c:pt idx="12">
                  <c:v>28.228381031311063</c:v>
                </c:pt>
                <c:pt idx="13">
                  <c:v>27.266297688774571</c:v>
                </c:pt>
                <c:pt idx="14">
                  <c:v>28.649268274231744</c:v>
                </c:pt>
                <c:pt idx="15">
                  <c:v>29.655396500066665</c:v>
                </c:pt>
                <c:pt idx="16">
                  <c:v>31.137667151156965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A6-43F8-9195-7382267E28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387440"/>
        <c:axId val="2032383696"/>
      </c:lineChart>
      <c:catAx>
        <c:axId val="2032387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3696"/>
        <c:crosses val="autoZero"/>
        <c:auto val="1"/>
        <c:lblAlgn val="ctr"/>
        <c:lblOffset val="100"/>
        <c:noMultiLvlLbl val="0"/>
      </c:catAx>
      <c:valAx>
        <c:axId val="2032383696"/>
        <c:scaling>
          <c:orientation val="minMax"/>
          <c:max val="31.5"/>
          <c:min val="2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0323874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1.xml"/><Relationship Id="rId2" Type="http://schemas.openxmlformats.org/officeDocument/2006/relationships/chart" Target="../charts/chart20.xml"/><Relationship Id="rId1" Type="http://schemas.openxmlformats.org/officeDocument/2006/relationships/chart" Target="../charts/chart19.xml"/><Relationship Id="rId6" Type="http://schemas.openxmlformats.org/officeDocument/2006/relationships/chart" Target="../charts/chart24.xml"/><Relationship Id="rId5" Type="http://schemas.openxmlformats.org/officeDocument/2006/relationships/chart" Target="../charts/chart23.xml"/><Relationship Id="rId4" Type="http://schemas.openxmlformats.org/officeDocument/2006/relationships/chart" Target="../charts/chart22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6" Type="http://schemas.openxmlformats.org/officeDocument/2006/relationships/chart" Target="../charts/chart30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6" Type="http://schemas.openxmlformats.org/officeDocument/2006/relationships/chart" Target="../charts/chart36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9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4" Type="http://schemas.openxmlformats.org/officeDocument/2006/relationships/chart" Target="../charts/chart40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5.xml"/><Relationship Id="rId2" Type="http://schemas.openxmlformats.org/officeDocument/2006/relationships/chart" Target="../charts/chart44.xml"/><Relationship Id="rId1" Type="http://schemas.openxmlformats.org/officeDocument/2006/relationships/chart" Target="../charts/chart43.xml"/><Relationship Id="rId6" Type="http://schemas.openxmlformats.org/officeDocument/2006/relationships/chart" Target="../charts/chart48.xml"/><Relationship Id="rId5" Type="http://schemas.openxmlformats.org/officeDocument/2006/relationships/chart" Target="../charts/chart47.xml"/><Relationship Id="rId4" Type="http://schemas.openxmlformats.org/officeDocument/2006/relationships/chart" Target="../charts/chart46.xml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1.xml"/><Relationship Id="rId2" Type="http://schemas.openxmlformats.org/officeDocument/2006/relationships/chart" Target="../charts/chart50.xml"/><Relationship Id="rId1" Type="http://schemas.openxmlformats.org/officeDocument/2006/relationships/chart" Target="../charts/chart49.xml"/><Relationship Id="rId6" Type="http://schemas.openxmlformats.org/officeDocument/2006/relationships/chart" Target="../charts/chart54.xml"/><Relationship Id="rId5" Type="http://schemas.openxmlformats.org/officeDocument/2006/relationships/chart" Target="../charts/chart53.xml"/><Relationship Id="rId4" Type="http://schemas.openxmlformats.org/officeDocument/2006/relationships/chart" Target="../charts/chart52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7.xml"/><Relationship Id="rId2" Type="http://schemas.openxmlformats.org/officeDocument/2006/relationships/chart" Target="../charts/chart56.xml"/><Relationship Id="rId1" Type="http://schemas.openxmlformats.org/officeDocument/2006/relationships/chart" Target="../charts/chart55.xml"/><Relationship Id="rId6" Type="http://schemas.openxmlformats.org/officeDocument/2006/relationships/chart" Target="../charts/chart60.xml"/><Relationship Id="rId5" Type="http://schemas.openxmlformats.org/officeDocument/2006/relationships/chart" Target="../charts/chart59.xml"/><Relationship Id="rId4" Type="http://schemas.openxmlformats.org/officeDocument/2006/relationships/chart" Target="../charts/chart58.xml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754207</xdr:colOff>
      <xdr:row>23</xdr:row>
      <xdr:rowOff>180974</xdr:rowOff>
    </xdr:from>
    <xdr:to>
      <xdr:col>39</xdr:col>
      <xdr:colOff>1733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44161</xdr:colOff>
      <xdr:row>3</xdr:row>
      <xdr:rowOff>19049</xdr:rowOff>
    </xdr:from>
    <xdr:to>
      <xdr:col>30</xdr:col>
      <xdr:colOff>53686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34636</xdr:colOff>
      <xdr:row>24</xdr:row>
      <xdr:rowOff>19050</xdr:rowOff>
    </xdr:from>
    <xdr:to>
      <xdr:col>30</xdr:col>
      <xdr:colOff>44161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744682</xdr:colOff>
      <xdr:row>3</xdr:row>
      <xdr:rowOff>0</xdr:rowOff>
    </xdr:from>
    <xdr:to>
      <xdr:col>38</xdr:col>
      <xdr:colOff>754207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754207</xdr:colOff>
      <xdr:row>45</xdr:row>
      <xdr:rowOff>0</xdr:rowOff>
    </xdr:from>
    <xdr:to>
      <xdr:col>39</xdr:col>
      <xdr:colOff>1733</xdr:colOff>
      <xdr:row>65</xdr:row>
      <xdr:rowOff>173181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34636</xdr:colOff>
      <xdr:row>45</xdr:row>
      <xdr:rowOff>19506</xdr:rowOff>
    </xdr:from>
    <xdr:to>
      <xdr:col>30</xdr:col>
      <xdr:colOff>44161</xdr:colOff>
      <xdr:row>65</xdr:row>
      <xdr:rowOff>173182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0.00013</cdr:x>
      <cdr:y>0.02409</cdr:y>
    </cdr:from>
    <cdr:to>
      <cdr:x>0.11386</cdr:x>
      <cdr:y>0.07898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880" y="96148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739722</xdr:colOff>
      <xdr:row>23</xdr:row>
      <xdr:rowOff>180974</xdr:rowOff>
    </xdr:from>
    <xdr:to>
      <xdr:col>38</xdr:col>
      <xdr:colOff>749248</xdr:colOff>
      <xdr:row>44</xdr:row>
      <xdr:rowOff>184149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41222</xdr:colOff>
      <xdr:row>3</xdr:row>
      <xdr:rowOff>19049</xdr:rowOff>
    </xdr:from>
    <xdr:to>
      <xdr:col>30</xdr:col>
      <xdr:colOff>50747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31697</xdr:colOff>
      <xdr:row>24</xdr:row>
      <xdr:rowOff>19050</xdr:rowOff>
    </xdr:from>
    <xdr:to>
      <xdr:col>30</xdr:col>
      <xdr:colOff>41222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730197</xdr:colOff>
      <xdr:row>3</xdr:row>
      <xdr:rowOff>0</xdr:rowOff>
    </xdr:from>
    <xdr:to>
      <xdr:col>38</xdr:col>
      <xdr:colOff>739722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739722</xdr:colOff>
      <xdr:row>45</xdr:row>
      <xdr:rowOff>0</xdr:rowOff>
    </xdr:from>
    <xdr:to>
      <xdr:col>38</xdr:col>
      <xdr:colOff>749248</xdr:colOff>
      <xdr:row>65</xdr:row>
      <xdr:rowOff>174625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31697</xdr:colOff>
      <xdr:row>45</xdr:row>
      <xdr:rowOff>19505</xdr:rowOff>
    </xdr:from>
    <xdr:to>
      <xdr:col>30</xdr:col>
      <xdr:colOff>41222</xdr:colOff>
      <xdr:row>65</xdr:row>
      <xdr:rowOff>181249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0.01832</cdr:y>
    </cdr:from>
    <cdr:to>
      <cdr:x>0.11373</cdr:x>
      <cdr:y>0.07321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73099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752747</xdr:colOff>
      <xdr:row>23</xdr:row>
      <xdr:rowOff>180974</xdr:rowOff>
    </xdr:from>
    <xdr:to>
      <xdr:col>39</xdr:col>
      <xdr:colOff>273</xdr:colOff>
      <xdr:row>44</xdr:row>
      <xdr:rowOff>190499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38372</xdr:colOff>
      <xdr:row>3</xdr:row>
      <xdr:rowOff>19049</xdr:rowOff>
    </xdr:from>
    <xdr:to>
      <xdr:col>30</xdr:col>
      <xdr:colOff>47897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28847</xdr:colOff>
      <xdr:row>24</xdr:row>
      <xdr:rowOff>19050</xdr:rowOff>
    </xdr:from>
    <xdr:to>
      <xdr:col>30</xdr:col>
      <xdr:colOff>38372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743222</xdr:colOff>
      <xdr:row>3</xdr:row>
      <xdr:rowOff>0</xdr:rowOff>
    </xdr:from>
    <xdr:to>
      <xdr:col>38</xdr:col>
      <xdr:colOff>752747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752747</xdr:colOff>
      <xdr:row>45</xdr:row>
      <xdr:rowOff>0</xdr:rowOff>
    </xdr:from>
    <xdr:to>
      <xdr:col>39</xdr:col>
      <xdr:colOff>273</xdr:colOff>
      <xdr:row>65</xdr:row>
      <xdr:rowOff>174625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28847</xdr:colOff>
      <xdr:row>45</xdr:row>
      <xdr:rowOff>19506</xdr:rowOff>
    </xdr:from>
    <xdr:to>
      <xdr:col>30</xdr:col>
      <xdr:colOff>38372</xdr:colOff>
      <xdr:row>65</xdr:row>
      <xdr:rowOff>181250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0.02511</cdr:y>
    </cdr:from>
    <cdr:to>
      <cdr:x>0.11373</cdr:x>
      <cdr:y>0.08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101822"/>
          <a:ext cx="781044" cy="22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8072</xdr:colOff>
      <xdr:row>23</xdr:row>
      <xdr:rowOff>180974</xdr:rowOff>
    </xdr:from>
    <xdr:to>
      <xdr:col>39</xdr:col>
      <xdr:colOff>17598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39822</xdr:colOff>
      <xdr:row>3</xdr:row>
      <xdr:rowOff>19049</xdr:rowOff>
    </xdr:from>
    <xdr:to>
      <xdr:col>30</xdr:col>
      <xdr:colOff>49347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30297</xdr:colOff>
      <xdr:row>24</xdr:row>
      <xdr:rowOff>19050</xdr:rowOff>
    </xdr:from>
    <xdr:to>
      <xdr:col>30</xdr:col>
      <xdr:colOff>39822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760547</xdr:colOff>
      <xdr:row>3</xdr:row>
      <xdr:rowOff>0</xdr:rowOff>
    </xdr:from>
    <xdr:to>
      <xdr:col>39</xdr:col>
      <xdr:colOff>8072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30</xdr:col>
      <xdr:colOff>8072</xdr:colOff>
      <xdr:row>45</xdr:row>
      <xdr:rowOff>0</xdr:rowOff>
    </xdr:from>
    <xdr:to>
      <xdr:col>39</xdr:col>
      <xdr:colOff>17598</xdr:colOff>
      <xdr:row>65</xdr:row>
      <xdr:rowOff>174625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30297</xdr:colOff>
      <xdr:row>45</xdr:row>
      <xdr:rowOff>19505</xdr:rowOff>
    </xdr:from>
    <xdr:to>
      <xdr:col>30</xdr:col>
      <xdr:colOff>39822</xdr:colOff>
      <xdr:row>65</xdr:row>
      <xdr:rowOff>181249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0.03081</cdr:y>
    </cdr:from>
    <cdr:to>
      <cdr:x>0.11373</cdr:x>
      <cdr:y>0.0857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124913"/>
          <a:ext cx="781044" cy="22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754191</xdr:colOff>
      <xdr:row>23</xdr:row>
      <xdr:rowOff>180974</xdr:rowOff>
    </xdr:from>
    <xdr:to>
      <xdr:col>39</xdr:col>
      <xdr:colOff>1717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44145</xdr:colOff>
      <xdr:row>3</xdr:row>
      <xdr:rowOff>19049</xdr:rowOff>
    </xdr:from>
    <xdr:to>
      <xdr:col>30</xdr:col>
      <xdr:colOff>53670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34620</xdr:colOff>
      <xdr:row>24</xdr:row>
      <xdr:rowOff>19050</xdr:rowOff>
    </xdr:from>
    <xdr:to>
      <xdr:col>30</xdr:col>
      <xdr:colOff>44145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744666</xdr:colOff>
      <xdr:row>3</xdr:row>
      <xdr:rowOff>0</xdr:rowOff>
    </xdr:from>
    <xdr:to>
      <xdr:col>38</xdr:col>
      <xdr:colOff>754191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754191</xdr:colOff>
      <xdr:row>45</xdr:row>
      <xdr:rowOff>0</xdr:rowOff>
    </xdr:from>
    <xdr:to>
      <xdr:col>39</xdr:col>
      <xdr:colOff>1717</xdr:colOff>
      <xdr:row>66</xdr:row>
      <xdr:rowOff>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34620</xdr:colOff>
      <xdr:row>45</xdr:row>
      <xdr:rowOff>19505</xdr:rowOff>
    </xdr:from>
    <xdr:to>
      <xdr:col>30</xdr:col>
      <xdr:colOff>44145</xdr:colOff>
      <xdr:row>66</xdr:row>
      <xdr:rowOff>6573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0.03081</cdr:y>
    </cdr:from>
    <cdr:to>
      <cdr:x>0.11373</cdr:x>
      <cdr:y>0.0857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124913"/>
          <a:ext cx="781044" cy="22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754198</xdr:colOff>
      <xdr:row>23</xdr:row>
      <xdr:rowOff>180974</xdr:rowOff>
    </xdr:from>
    <xdr:to>
      <xdr:col>39</xdr:col>
      <xdr:colOff>1724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26834</xdr:colOff>
      <xdr:row>3</xdr:row>
      <xdr:rowOff>19049</xdr:rowOff>
    </xdr:from>
    <xdr:to>
      <xdr:col>30</xdr:col>
      <xdr:colOff>36359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17309</xdr:colOff>
      <xdr:row>24</xdr:row>
      <xdr:rowOff>19050</xdr:rowOff>
    </xdr:from>
    <xdr:to>
      <xdr:col>30</xdr:col>
      <xdr:colOff>26834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744673</xdr:colOff>
      <xdr:row>3</xdr:row>
      <xdr:rowOff>0</xdr:rowOff>
    </xdr:from>
    <xdr:to>
      <xdr:col>38</xdr:col>
      <xdr:colOff>754198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754198</xdr:colOff>
      <xdr:row>45</xdr:row>
      <xdr:rowOff>0</xdr:rowOff>
    </xdr:from>
    <xdr:to>
      <xdr:col>39</xdr:col>
      <xdr:colOff>1724</xdr:colOff>
      <xdr:row>65</xdr:row>
      <xdr:rowOff>149157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17309</xdr:colOff>
      <xdr:row>45</xdr:row>
      <xdr:rowOff>19505</xdr:rowOff>
    </xdr:from>
    <xdr:to>
      <xdr:col>30</xdr:col>
      <xdr:colOff>26834</xdr:colOff>
      <xdr:row>65</xdr:row>
      <xdr:rowOff>155863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0.01727</cdr:y>
    </cdr:from>
    <cdr:to>
      <cdr:x>0.11373</cdr:x>
      <cdr:y>0.07216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68934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45594</xdr:colOff>
      <xdr:row>23</xdr:row>
      <xdr:rowOff>180974</xdr:rowOff>
    </xdr:from>
    <xdr:to>
      <xdr:col>38</xdr:col>
      <xdr:colOff>731701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45594</xdr:colOff>
      <xdr:row>3</xdr:row>
      <xdr:rowOff>19049</xdr:rowOff>
    </xdr:from>
    <xdr:to>
      <xdr:col>30</xdr:col>
      <xdr:colOff>55119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36069</xdr:colOff>
      <xdr:row>24</xdr:row>
      <xdr:rowOff>19050</xdr:rowOff>
    </xdr:from>
    <xdr:to>
      <xdr:col>30</xdr:col>
      <xdr:colOff>45594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30</xdr:col>
      <xdr:colOff>36070</xdr:colOff>
      <xdr:row>3</xdr:row>
      <xdr:rowOff>0</xdr:rowOff>
    </xdr:from>
    <xdr:to>
      <xdr:col>38</xdr:col>
      <xdr:colOff>722176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30</xdr:col>
      <xdr:colOff>45594</xdr:colOff>
      <xdr:row>45</xdr:row>
      <xdr:rowOff>0</xdr:rowOff>
    </xdr:from>
    <xdr:to>
      <xdr:col>38</xdr:col>
      <xdr:colOff>731701</xdr:colOff>
      <xdr:row>65</xdr:row>
      <xdr:rowOff>152053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36069</xdr:colOff>
      <xdr:row>45</xdr:row>
      <xdr:rowOff>19505</xdr:rowOff>
    </xdr:from>
    <xdr:to>
      <xdr:col>30</xdr:col>
      <xdr:colOff>45594</xdr:colOff>
      <xdr:row>65</xdr:row>
      <xdr:rowOff>158750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0.00277</cdr:x>
      <cdr:y>0.02182</cdr:y>
    </cdr:from>
    <cdr:to>
      <cdr:x>0.1165</cdr:x>
      <cdr:y>0.07671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19023" y="87077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754465</xdr:colOff>
      <xdr:row>24</xdr:row>
      <xdr:rowOff>17688</xdr:rowOff>
    </xdr:from>
    <xdr:to>
      <xdr:col>39</xdr:col>
      <xdr:colOff>1991</xdr:colOff>
      <xdr:row>45</xdr:row>
      <xdr:rowOff>27213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33286</xdr:colOff>
      <xdr:row>3</xdr:row>
      <xdr:rowOff>19049</xdr:rowOff>
    </xdr:from>
    <xdr:to>
      <xdr:col>30</xdr:col>
      <xdr:colOff>42811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23761</xdr:colOff>
      <xdr:row>24</xdr:row>
      <xdr:rowOff>19050</xdr:rowOff>
    </xdr:from>
    <xdr:to>
      <xdr:col>30</xdr:col>
      <xdr:colOff>33286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758547</xdr:colOff>
      <xdr:row>3</xdr:row>
      <xdr:rowOff>13607</xdr:rowOff>
    </xdr:from>
    <xdr:to>
      <xdr:col>39</xdr:col>
      <xdr:colOff>6072</xdr:colOff>
      <xdr:row>24</xdr:row>
      <xdr:rowOff>4082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30</xdr:col>
      <xdr:colOff>6072</xdr:colOff>
      <xdr:row>45</xdr:row>
      <xdr:rowOff>0</xdr:rowOff>
    </xdr:from>
    <xdr:to>
      <xdr:col>39</xdr:col>
      <xdr:colOff>15598</xdr:colOff>
      <xdr:row>65</xdr:row>
      <xdr:rowOff>156603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23761</xdr:colOff>
      <xdr:row>45</xdr:row>
      <xdr:rowOff>19505</xdr:rowOff>
    </xdr:from>
    <xdr:to>
      <xdr:col>30</xdr:col>
      <xdr:colOff>33286</xdr:colOff>
      <xdr:row>65</xdr:row>
      <xdr:rowOff>163285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0.00541</cdr:x>
      <cdr:y>0.01045</cdr:y>
    </cdr:from>
    <cdr:to>
      <cdr:x>0.11914</cdr:x>
      <cdr:y>0.06534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37165" y="41720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755627</xdr:colOff>
      <xdr:row>23</xdr:row>
      <xdr:rowOff>180974</xdr:rowOff>
    </xdr:from>
    <xdr:to>
      <xdr:col>39</xdr:col>
      <xdr:colOff>3153</xdr:colOff>
      <xdr:row>44</xdr:row>
      <xdr:rowOff>190499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41252</xdr:colOff>
      <xdr:row>3</xdr:row>
      <xdr:rowOff>19049</xdr:rowOff>
    </xdr:from>
    <xdr:to>
      <xdr:col>30</xdr:col>
      <xdr:colOff>50777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31727</xdr:colOff>
      <xdr:row>24</xdr:row>
      <xdr:rowOff>19050</xdr:rowOff>
    </xdr:from>
    <xdr:to>
      <xdr:col>30</xdr:col>
      <xdr:colOff>41252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746102</xdr:colOff>
      <xdr:row>3</xdr:row>
      <xdr:rowOff>0</xdr:rowOff>
    </xdr:from>
    <xdr:to>
      <xdr:col>38</xdr:col>
      <xdr:colOff>755627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755627</xdr:colOff>
      <xdr:row>45</xdr:row>
      <xdr:rowOff>0</xdr:rowOff>
    </xdr:from>
    <xdr:to>
      <xdr:col>39</xdr:col>
      <xdr:colOff>3153</xdr:colOff>
      <xdr:row>65</xdr:row>
      <xdr:rowOff>152053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31727</xdr:colOff>
      <xdr:row>45</xdr:row>
      <xdr:rowOff>19505</xdr:rowOff>
    </xdr:from>
    <xdr:to>
      <xdr:col>30</xdr:col>
      <xdr:colOff>41252</xdr:colOff>
      <xdr:row>65</xdr:row>
      <xdr:rowOff>158750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0.02796</cdr:y>
    </cdr:from>
    <cdr:to>
      <cdr:x>0.11373</cdr:x>
      <cdr:y>0.08285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0" y="113367"/>
          <a:ext cx="781044" cy="22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755628</xdr:colOff>
      <xdr:row>24</xdr:row>
      <xdr:rowOff>30160</xdr:rowOff>
    </xdr:from>
    <xdr:to>
      <xdr:col>39</xdr:col>
      <xdr:colOff>3154</xdr:colOff>
      <xdr:row>45</xdr:row>
      <xdr:rowOff>39685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25378</xdr:colOff>
      <xdr:row>3</xdr:row>
      <xdr:rowOff>90485</xdr:rowOff>
    </xdr:from>
    <xdr:to>
      <xdr:col>30</xdr:col>
      <xdr:colOff>34903</xdr:colOff>
      <xdr:row>24</xdr:row>
      <xdr:rowOff>80960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15853</xdr:colOff>
      <xdr:row>24</xdr:row>
      <xdr:rowOff>58736</xdr:rowOff>
    </xdr:from>
    <xdr:to>
      <xdr:col>30</xdr:col>
      <xdr:colOff>25378</xdr:colOff>
      <xdr:row>45</xdr:row>
      <xdr:rowOff>49211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746103</xdr:colOff>
      <xdr:row>3</xdr:row>
      <xdr:rowOff>71436</xdr:rowOff>
    </xdr:from>
    <xdr:to>
      <xdr:col>38</xdr:col>
      <xdr:colOff>755628</xdr:colOff>
      <xdr:row>24</xdr:row>
      <xdr:rowOff>61911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755628</xdr:colOff>
      <xdr:row>44</xdr:row>
      <xdr:rowOff>166687</xdr:rowOff>
    </xdr:from>
    <xdr:to>
      <xdr:col>39</xdr:col>
      <xdr:colOff>3154</xdr:colOff>
      <xdr:row>65</xdr:row>
      <xdr:rowOff>48608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15853</xdr:colOff>
      <xdr:row>44</xdr:row>
      <xdr:rowOff>186192</xdr:rowOff>
    </xdr:from>
    <xdr:to>
      <xdr:col>30</xdr:col>
      <xdr:colOff>25378</xdr:colOff>
      <xdr:row>65</xdr:row>
      <xdr:rowOff>55561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0.00013</cdr:x>
      <cdr:y>0.03318</cdr:y>
    </cdr:from>
    <cdr:to>
      <cdr:x>0.11386</cdr:x>
      <cdr:y>0.08807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880" y="132434"/>
          <a:ext cx="781044" cy="21906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6614</xdr:colOff>
      <xdr:row>23</xdr:row>
      <xdr:rowOff>180974</xdr:rowOff>
    </xdr:from>
    <xdr:to>
      <xdr:col>39</xdr:col>
      <xdr:colOff>16140</xdr:colOff>
      <xdr:row>45</xdr:row>
      <xdr:rowOff>-1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</xdr:col>
      <xdr:colOff>38364</xdr:colOff>
      <xdr:row>3</xdr:row>
      <xdr:rowOff>19049</xdr:rowOff>
    </xdr:from>
    <xdr:to>
      <xdr:col>30</xdr:col>
      <xdr:colOff>47889</xdr:colOff>
      <xdr:row>24</xdr:row>
      <xdr:rowOff>9524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28839</xdr:colOff>
      <xdr:row>24</xdr:row>
      <xdr:rowOff>19050</xdr:rowOff>
    </xdr:from>
    <xdr:to>
      <xdr:col>30</xdr:col>
      <xdr:colOff>38364</xdr:colOff>
      <xdr:row>45</xdr:row>
      <xdr:rowOff>9525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759089</xdr:colOff>
      <xdr:row>3</xdr:row>
      <xdr:rowOff>0</xdr:rowOff>
    </xdr:from>
    <xdr:to>
      <xdr:col>39</xdr:col>
      <xdr:colOff>6614</xdr:colOff>
      <xdr:row>23</xdr:row>
      <xdr:rowOff>180975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30</xdr:col>
      <xdr:colOff>6614</xdr:colOff>
      <xdr:row>45</xdr:row>
      <xdr:rowOff>0</xdr:rowOff>
    </xdr:from>
    <xdr:to>
      <xdr:col>39</xdr:col>
      <xdr:colOff>16140</xdr:colOff>
      <xdr:row>65</xdr:row>
      <xdr:rowOff>118629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28839</xdr:colOff>
      <xdr:row>45</xdr:row>
      <xdr:rowOff>19505</xdr:rowOff>
    </xdr:from>
    <xdr:to>
      <xdr:col>30</xdr:col>
      <xdr:colOff>38364</xdr:colOff>
      <xdr:row>65</xdr:row>
      <xdr:rowOff>125434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0.00109</cdr:x>
      <cdr:y>0.02227</cdr:y>
    </cdr:from>
    <cdr:to>
      <cdr:x>0.11482</cdr:x>
      <cdr:y>0.07716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7478" y="90276"/>
          <a:ext cx="781044" cy="222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ES" sz="1100"/>
            <a:t>Millones €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AG90"/>
  <sheetViews>
    <sheetView zoomScale="85" zoomScaleNormal="85" zoomScaleSheetLayoutView="50" workbookViewId="0">
      <pane xSplit="2" ySplit="3" topLeftCell="Q36" activePane="bottomRight" state="frozen"/>
      <selection activeCell="D20" sqref="D20:F20"/>
      <selection pane="topRight" activeCell="D20" sqref="D20:F20"/>
      <selection pane="bottomLeft" activeCell="D20" sqref="D20:F20"/>
      <selection pane="bottomRight" activeCell="AO4" sqref="AO4"/>
    </sheetView>
  </sheetViews>
  <sheetFormatPr baseColWidth="10" defaultRowHeight="15" x14ac:dyDescent="0.25"/>
  <cols>
    <col min="3" max="3" width="14.7109375" customWidth="1"/>
    <col min="6" max="6" width="16.7109375" customWidth="1"/>
    <col min="7" max="7" width="12.855468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0" t="s">
        <v>2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41"/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898172</v>
      </c>
      <c r="D4" s="8">
        <v>1473906.6310119296</v>
      </c>
      <c r="E4" s="8">
        <v>326022.24978820997</v>
      </c>
      <c r="F4" s="9">
        <v>147220.46035617997</v>
      </c>
      <c r="G4" s="8">
        <v>1547164.9865381194</v>
      </c>
      <c r="H4" s="8">
        <v>369924.06168122008</v>
      </c>
      <c r="I4" s="9">
        <v>126474.49457685005</v>
      </c>
      <c r="J4" s="4"/>
      <c r="L4" s="23">
        <f>F4/E4*100</f>
        <v>45.156568440288076</v>
      </c>
      <c r="M4" s="23">
        <f t="shared" ref="M4:M17" si="0">F4/D4*100</f>
        <v>9.9884522708947898</v>
      </c>
      <c r="N4" s="23">
        <f t="shared" ref="N4:N14" si="1">I4/H4*100</f>
        <v>34.189312801674063</v>
      </c>
      <c r="O4" s="23">
        <f t="shared" ref="O4:O16" si="2">I4/G4*100</f>
        <v>8.1745964830709372</v>
      </c>
      <c r="P4" s="12"/>
      <c r="R4" s="3">
        <v>2009</v>
      </c>
    </row>
    <row r="5" spans="2:20" x14ac:dyDescent="0.25">
      <c r="B5" s="3">
        <v>2010</v>
      </c>
      <c r="C5" s="8">
        <v>868537</v>
      </c>
      <c r="D5" s="8">
        <v>1490999.7030545403</v>
      </c>
      <c r="E5" s="8">
        <v>319861.32721750013</v>
      </c>
      <c r="F5" s="9">
        <v>150473.08934015001</v>
      </c>
      <c r="G5" s="8">
        <v>1568789.4689414997</v>
      </c>
      <c r="H5" s="8">
        <v>362433.93462786009</v>
      </c>
      <c r="I5" s="9">
        <v>127048.92669806996</v>
      </c>
      <c r="J5" s="4"/>
      <c r="L5" s="23">
        <f>F5/E5*100</f>
        <v>47.043226716129681</v>
      </c>
      <c r="M5" s="23">
        <f t="shared" si="0"/>
        <v>10.092093850312843</v>
      </c>
      <c r="N5" s="23">
        <f t="shared" si="1"/>
        <v>35.054368412969183</v>
      </c>
      <c r="O5" s="23">
        <f t="shared" si="2"/>
        <v>8.0985326083169689</v>
      </c>
      <c r="P5" s="12"/>
      <c r="R5" s="3">
        <v>2010</v>
      </c>
      <c r="S5" s="13">
        <f t="shared" ref="S5:S17" si="3">F5/F4-1</f>
        <v>2.2093593350412943E-2</v>
      </c>
      <c r="T5" s="13">
        <f t="shared" ref="T5:T16" si="4">I5/I4-1</f>
        <v>4.5418811369186685E-3</v>
      </c>
    </row>
    <row r="6" spans="2:20" x14ac:dyDescent="0.25">
      <c r="B6" s="3">
        <v>2011</v>
      </c>
      <c r="C6" s="8">
        <v>891824</v>
      </c>
      <c r="D6" s="8">
        <v>1494067.8464221095</v>
      </c>
      <c r="E6" s="8">
        <v>309552.00065558008</v>
      </c>
      <c r="F6" s="9">
        <v>134682.12266724001</v>
      </c>
      <c r="G6" s="8">
        <v>1572753.8144058196</v>
      </c>
      <c r="H6" s="8">
        <v>336211.83749882004</v>
      </c>
      <c r="I6" s="9">
        <v>100774.79193635</v>
      </c>
      <c r="J6" s="4"/>
      <c r="L6" s="23">
        <f>F6/E6*100</f>
        <v>43.508723052025346</v>
      </c>
      <c r="M6" s="23">
        <f t="shared" si="0"/>
        <v>9.0144582784354448</v>
      </c>
      <c r="N6" s="23">
        <f t="shared" si="1"/>
        <v>29.973600181969701</v>
      </c>
      <c r="O6" s="23">
        <f t="shared" si="2"/>
        <v>6.4075375950954108</v>
      </c>
      <c r="P6" s="12"/>
      <c r="R6" s="3">
        <v>2011</v>
      </c>
      <c r="S6" s="13">
        <f t="shared" si="3"/>
        <v>-0.10494213112893513</v>
      </c>
      <c r="T6" s="13">
        <f t="shared" si="4"/>
        <v>-0.20680328000062598</v>
      </c>
    </row>
    <row r="7" spans="2:20" x14ac:dyDescent="0.25">
      <c r="B7" s="3">
        <v>2012</v>
      </c>
      <c r="C7" s="8">
        <v>870333</v>
      </c>
      <c r="D7" s="8">
        <v>1426245.3524361898</v>
      </c>
      <c r="E7" s="8">
        <v>318968.82036100002</v>
      </c>
      <c r="F7" s="9">
        <v>154509.31983396996</v>
      </c>
      <c r="G7" s="8">
        <v>1535925.3238690703</v>
      </c>
      <c r="H7" s="8">
        <v>327962.86971278017</v>
      </c>
      <c r="I7" s="9">
        <v>106553.10287724997</v>
      </c>
      <c r="J7" s="4"/>
      <c r="L7" s="23">
        <f>F7/E7*100</f>
        <v>48.440258097672562</v>
      </c>
      <c r="M7" s="23">
        <f t="shared" si="0"/>
        <v>10.833291731331528</v>
      </c>
      <c r="N7" s="23">
        <f t="shared" si="1"/>
        <v>32.489379962605497</v>
      </c>
      <c r="O7" s="23">
        <f t="shared" si="2"/>
        <v>6.9373882454673987</v>
      </c>
      <c r="P7" s="12"/>
      <c r="R7" s="3">
        <v>2012</v>
      </c>
      <c r="S7" s="13">
        <f t="shared" si="3"/>
        <v>0.1472147659546259</v>
      </c>
      <c r="T7" s="13">
        <f t="shared" si="4"/>
        <v>5.7338852602638823E-2</v>
      </c>
    </row>
    <row r="8" spans="2:20" x14ac:dyDescent="0.25">
      <c r="B8" s="3">
        <v>2013</v>
      </c>
      <c r="C8" s="8">
        <v>856191</v>
      </c>
      <c r="D8" s="8">
        <v>1386321.2539806103</v>
      </c>
      <c r="E8" s="8">
        <v>311194.44336964004</v>
      </c>
      <c r="F8" s="9">
        <v>153373.92732659</v>
      </c>
      <c r="G8" s="8">
        <v>1485036.1339227299</v>
      </c>
      <c r="H8" s="8">
        <v>308182.57323091</v>
      </c>
      <c r="I8" s="9">
        <v>94805.305955829972</v>
      </c>
      <c r="J8" s="4"/>
      <c r="L8" s="23">
        <f>F8/E8*100</f>
        <v>49.285561035680459</v>
      </c>
      <c r="M8" s="23">
        <f t="shared" si="0"/>
        <v>11.06337559827494</v>
      </c>
      <c r="N8" s="23">
        <f t="shared" si="1"/>
        <v>30.762708274486307</v>
      </c>
      <c r="O8" s="23">
        <f t="shared" si="2"/>
        <v>6.3840403469107052</v>
      </c>
      <c r="P8" s="12"/>
      <c r="R8" s="3">
        <v>2013</v>
      </c>
      <c r="S8" s="13">
        <f t="shared" si="3"/>
        <v>-7.3483755452422583E-3</v>
      </c>
      <c r="T8" s="13">
        <f t="shared" si="4"/>
        <v>-0.11025297813197943</v>
      </c>
    </row>
    <row r="9" spans="2:20" x14ac:dyDescent="0.25">
      <c r="B9" s="3">
        <v>2014</v>
      </c>
      <c r="C9" s="8">
        <v>855436</v>
      </c>
      <c r="D9" s="8">
        <v>1437169.1637573899</v>
      </c>
      <c r="E9" s="8">
        <v>314535.3145309501</v>
      </c>
      <c r="F9" s="9">
        <v>153422.11781261998</v>
      </c>
      <c r="G9" s="8">
        <v>1549515.6929991399</v>
      </c>
      <c r="H9" s="8">
        <v>325034.14344206004</v>
      </c>
      <c r="I9" s="9">
        <v>106800.42521590002</v>
      </c>
      <c r="J9" s="4"/>
      <c r="L9" s="23">
        <f t="shared" ref="L9:L17" si="5">F9/E9*100</f>
        <v>48.777390240396471</v>
      </c>
      <c r="M9" s="23">
        <f t="shared" ref="M9:M14" si="6">F9/D9*100</f>
        <v>10.675299865988451</v>
      </c>
      <c r="N9" s="23">
        <f t="shared" si="1"/>
        <v>32.85821731984845</v>
      </c>
      <c r="O9" s="23">
        <f t="shared" si="2"/>
        <v>6.8925036189329711</v>
      </c>
      <c r="P9" s="12"/>
      <c r="R9" s="3">
        <v>2014</v>
      </c>
      <c r="S9" s="13">
        <f t="shared" si="3"/>
        <v>3.1420259538217366E-4</v>
      </c>
      <c r="T9" s="13">
        <f t="shared" si="4"/>
        <v>0.12652371235064197</v>
      </c>
    </row>
    <row r="10" spans="2:20" x14ac:dyDescent="0.25">
      <c r="B10" s="3">
        <v>2015</v>
      </c>
      <c r="C10" s="8">
        <v>864577</v>
      </c>
      <c r="D10" s="8">
        <v>1523349.4906204999</v>
      </c>
      <c r="E10" s="8">
        <v>326278.6257496301</v>
      </c>
      <c r="F10" s="9">
        <v>158138.9494301001</v>
      </c>
      <c r="G10" s="8">
        <v>1606980.2466653304</v>
      </c>
      <c r="H10" s="8">
        <v>353992.60600322986</v>
      </c>
      <c r="I10" s="9">
        <v>124301.47057644997</v>
      </c>
      <c r="J10" s="4"/>
      <c r="L10" s="23">
        <f t="shared" si="5"/>
        <v>48.467456017620968</v>
      </c>
      <c r="M10" s="23">
        <f t="shared" si="6"/>
        <v>10.381002547595692</v>
      </c>
      <c r="N10" s="23">
        <f t="shared" si="1"/>
        <v>35.114143196345701</v>
      </c>
      <c r="O10" s="23">
        <f t="shared" si="2"/>
        <v>7.7350963606671499</v>
      </c>
      <c r="P10" s="12"/>
      <c r="R10" s="3">
        <v>2015</v>
      </c>
      <c r="S10" s="13">
        <f t="shared" si="3"/>
        <v>3.0744143574142013E-2</v>
      </c>
      <c r="T10" s="13">
        <f t="shared" si="4"/>
        <v>0.16386681349976939</v>
      </c>
    </row>
    <row r="11" spans="2:20" x14ac:dyDescent="0.25">
      <c r="B11" s="3">
        <v>2016</v>
      </c>
      <c r="C11" s="8">
        <v>906696</v>
      </c>
      <c r="D11" s="8">
        <v>1571681.3054862604</v>
      </c>
      <c r="E11" s="8">
        <v>344812.59227809997</v>
      </c>
      <c r="F11" s="9">
        <v>165943.44869431999</v>
      </c>
      <c r="G11" s="8">
        <v>1639193.1124604007</v>
      </c>
      <c r="H11" s="8">
        <v>363882.52017012995</v>
      </c>
      <c r="I11" s="9">
        <v>122497.91915577998</v>
      </c>
      <c r="J11" s="4"/>
      <c r="L11" s="23">
        <f t="shared" si="5"/>
        <v>48.125692741662533</v>
      </c>
      <c r="M11" s="23">
        <f t="shared" si="6"/>
        <v>10.558339538369642</v>
      </c>
      <c r="N11" s="23">
        <f t="shared" si="1"/>
        <v>33.664139486147121</v>
      </c>
      <c r="O11" s="23">
        <f t="shared" si="2"/>
        <v>7.4730620952837405</v>
      </c>
      <c r="P11" s="12"/>
      <c r="R11" s="3">
        <v>2016</v>
      </c>
      <c r="S11" s="13">
        <f t="shared" si="3"/>
        <v>4.9352163349672518E-2</v>
      </c>
      <c r="T11" s="13">
        <f t="shared" si="4"/>
        <v>-1.4509493832261078E-2</v>
      </c>
    </row>
    <row r="12" spans="2:20" x14ac:dyDescent="0.25">
      <c r="B12" s="3">
        <v>2017</v>
      </c>
      <c r="C12" s="8">
        <v>928643</v>
      </c>
      <c r="D12" s="8">
        <v>1708181.5275404095</v>
      </c>
      <c r="E12" s="8">
        <v>371129.21122013981</v>
      </c>
      <c r="F12" s="9">
        <v>179709.92919681</v>
      </c>
      <c r="G12" s="8">
        <v>1784785.8268915496</v>
      </c>
      <c r="H12" s="8">
        <v>392023.60705465003</v>
      </c>
      <c r="I12" s="9">
        <v>134028.42868084999</v>
      </c>
      <c r="J12" s="4"/>
      <c r="L12" s="23">
        <f t="shared" si="5"/>
        <v>48.42246952375109</v>
      </c>
      <c r="M12" s="23">
        <f t="shared" si="6"/>
        <v>10.52054048702729</v>
      </c>
      <c r="N12" s="23">
        <f t="shared" si="1"/>
        <v>34.188866759283137</v>
      </c>
      <c r="O12" s="23">
        <f t="shared" si="2"/>
        <v>7.5094964707490401</v>
      </c>
      <c r="P12" s="12"/>
      <c r="R12" s="3">
        <v>2017</v>
      </c>
      <c r="S12" s="13">
        <f t="shared" si="3"/>
        <v>8.2958867076752707E-2</v>
      </c>
      <c r="T12" s="13">
        <f t="shared" si="4"/>
        <v>9.4128207275151476E-2</v>
      </c>
    </row>
    <row r="13" spans="2:20" x14ac:dyDescent="0.25">
      <c r="B13" s="3">
        <v>2018</v>
      </c>
      <c r="C13" s="8">
        <v>939009</v>
      </c>
      <c r="D13" s="8">
        <v>1812740.9672710199</v>
      </c>
      <c r="E13" s="8">
        <v>392502.93947779003</v>
      </c>
      <c r="F13" s="9">
        <v>189480.18596759002</v>
      </c>
      <c r="G13" s="8">
        <v>1891329.2661994596</v>
      </c>
      <c r="H13" s="8">
        <v>413432.91790526983</v>
      </c>
      <c r="I13" s="9">
        <v>139522.94503687994</v>
      </c>
      <c r="J13" s="4"/>
      <c r="L13" s="23">
        <f t="shared" si="5"/>
        <v>48.274845080061333</v>
      </c>
      <c r="M13" s="23">
        <f t="shared" si="6"/>
        <v>10.452689567271261</v>
      </c>
      <c r="N13" s="23">
        <f t="shared" si="1"/>
        <v>33.747420438555629</v>
      </c>
      <c r="O13" s="23">
        <f t="shared" si="2"/>
        <v>7.3769780614268701</v>
      </c>
      <c r="P13" s="12"/>
      <c r="R13" s="3">
        <v>2018</v>
      </c>
      <c r="S13" s="13">
        <f t="shared" si="3"/>
        <v>5.4366816649735972E-2</v>
      </c>
      <c r="T13" s="13">
        <f t="shared" si="4"/>
        <v>4.0995156103139641E-2</v>
      </c>
    </row>
    <row r="14" spans="2:20" x14ac:dyDescent="0.25">
      <c r="B14" s="3">
        <v>2019</v>
      </c>
      <c r="C14" s="8">
        <v>952381</v>
      </c>
      <c r="D14" s="8">
        <v>1880795.3228375104</v>
      </c>
      <c r="E14" s="8">
        <v>422366.89096216008</v>
      </c>
      <c r="F14" s="9">
        <v>206796.39522488997</v>
      </c>
      <c r="G14" s="8">
        <v>1941569.9022110403</v>
      </c>
      <c r="H14" s="8">
        <v>438423.15270989999</v>
      </c>
      <c r="I14" s="9">
        <v>146834.63769428001</v>
      </c>
      <c r="J14" s="4"/>
      <c r="L14" s="23">
        <f t="shared" si="5"/>
        <v>48.961317671895095</v>
      </c>
      <c r="M14" s="23">
        <f t="shared" si="6"/>
        <v>10.995156820833712</v>
      </c>
      <c r="N14" s="23">
        <f t="shared" si="1"/>
        <v>33.491533644309825</v>
      </c>
      <c r="O14" s="23">
        <f t="shared" si="2"/>
        <v>7.5626758288262614</v>
      </c>
      <c r="P14" s="12"/>
      <c r="R14" s="3">
        <v>2019</v>
      </c>
      <c r="S14" s="13">
        <f t="shared" si="3"/>
        <v>9.1387968451022372E-2</v>
      </c>
      <c r="T14" s="13">
        <f t="shared" si="4"/>
        <v>5.2404947841857563E-2</v>
      </c>
    </row>
    <row r="15" spans="2:20" x14ac:dyDescent="0.25">
      <c r="B15" s="3">
        <v>2020</v>
      </c>
      <c r="C15" s="8">
        <v>946401</v>
      </c>
      <c r="D15" s="8">
        <v>1668858.6887160994</v>
      </c>
      <c r="E15" s="8">
        <v>368761.97949417017</v>
      </c>
      <c r="F15" s="9">
        <v>167287.0110765601</v>
      </c>
      <c r="G15" s="8">
        <v>1732066.2713500797</v>
      </c>
      <c r="H15" s="8">
        <v>388724.40509974002</v>
      </c>
      <c r="I15" s="9">
        <v>115779.95102834003</v>
      </c>
      <c r="J15" s="4"/>
      <c r="L15" s="23">
        <f t="shared" si="5"/>
        <v>45.364495359859838</v>
      </c>
      <c r="M15" s="23">
        <f t="shared" si="0"/>
        <v>10.024036918623636</v>
      </c>
      <c r="N15" s="23">
        <f>I15/H15*100</f>
        <v>29.784585045189761</v>
      </c>
      <c r="O15" s="23">
        <f t="shared" si="2"/>
        <v>6.6844989099691876</v>
      </c>
      <c r="P15" s="12"/>
      <c r="R15" s="3">
        <v>2020</v>
      </c>
      <c r="S15" s="13">
        <f t="shared" si="3"/>
        <v>-0.19105451091332437</v>
      </c>
      <c r="T15" s="13">
        <f t="shared" si="4"/>
        <v>-0.21149428468368625</v>
      </c>
    </row>
    <row r="16" spans="2:20" x14ac:dyDescent="0.25">
      <c r="B16" s="3">
        <v>2021</v>
      </c>
      <c r="C16" s="8">
        <v>969498</v>
      </c>
      <c r="D16" s="8">
        <v>2004142.8874797893</v>
      </c>
      <c r="E16" s="8">
        <v>446366.07661616994</v>
      </c>
      <c r="F16" s="9">
        <v>228581.38538896007</v>
      </c>
      <c r="G16" s="8">
        <v>2079127.70383756</v>
      </c>
      <c r="H16" s="8">
        <v>456124.61579265009</v>
      </c>
      <c r="I16" s="9">
        <v>155765.50915396001</v>
      </c>
      <c r="J16" s="4"/>
      <c r="L16" s="23">
        <f t="shared" si="5"/>
        <v>51.209399047929253</v>
      </c>
      <c r="M16" s="23">
        <f t="shared" si="0"/>
        <v>11.405443534837044</v>
      </c>
      <c r="N16" s="23">
        <f>I16/H16*100</f>
        <v>34.149770426941728</v>
      </c>
      <c r="O16" s="23">
        <f t="shared" si="2"/>
        <v>7.49186829007449</v>
      </c>
      <c r="P16" s="12"/>
      <c r="R16" s="3">
        <v>2021</v>
      </c>
      <c r="S16" s="13">
        <f t="shared" si="3"/>
        <v>0.36640247152451155</v>
      </c>
      <c r="T16" s="13">
        <f t="shared" si="4"/>
        <v>0.34535822282246875</v>
      </c>
    </row>
    <row r="17" spans="2:20" x14ac:dyDescent="0.25">
      <c r="B17" s="3">
        <v>2022</v>
      </c>
      <c r="C17" s="8">
        <v>988205</v>
      </c>
      <c r="D17" s="8">
        <v>2470331.4169360898</v>
      </c>
      <c r="E17" s="8">
        <v>551905.25899956992</v>
      </c>
      <c r="F17" s="9">
        <v>306384.70034950995</v>
      </c>
      <c r="G17" s="8">
        <v>2496607.0578026599</v>
      </c>
      <c r="H17" s="8">
        <v>514125.74329695007</v>
      </c>
      <c r="I17" s="9">
        <v>183628.72350849997</v>
      </c>
      <c r="J17" s="4"/>
      <c r="L17" s="23">
        <f t="shared" si="5"/>
        <v>55.514002694029173</v>
      </c>
      <c r="M17" s="23">
        <f t="shared" si="0"/>
        <v>12.40257474155082</v>
      </c>
      <c r="N17" s="23">
        <f>I17/H17*100</f>
        <v>35.716694972505827</v>
      </c>
      <c r="O17" s="23">
        <f>I17/G17*100</f>
        <v>7.3551311542841349</v>
      </c>
      <c r="P17" s="17"/>
      <c r="R17" s="3">
        <v>2022</v>
      </c>
      <c r="S17" s="13">
        <f t="shared" si="3"/>
        <v>0.34037467586504344</v>
      </c>
      <c r="T17" s="13">
        <f>I17/I16-1</f>
        <v>0.17887923010606732</v>
      </c>
    </row>
    <row r="18" spans="2:20" x14ac:dyDescent="0.25">
      <c r="B18" s="5" t="s">
        <v>88</v>
      </c>
      <c r="C18" s="63">
        <v>1004985</v>
      </c>
      <c r="D18" s="63">
        <v>2423317.9283558698</v>
      </c>
      <c r="E18" s="63">
        <v>578019.22108250007</v>
      </c>
      <c r="F18" s="10">
        <v>311127.33649860986</v>
      </c>
      <c r="G18" s="63">
        <v>2494559.5883011199</v>
      </c>
      <c r="H18" s="63">
        <v>559296.12111208995</v>
      </c>
      <c r="I18" s="10">
        <v>196855.12331506002</v>
      </c>
      <c r="J18" s="25"/>
      <c r="L18" s="23">
        <f>F18/E18*100</f>
        <v>53.826468939205562</v>
      </c>
      <c r="M18" s="23">
        <f>F18/D18*100</f>
        <v>12.838898803084334</v>
      </c>
      <c r="N18" s="23">
        <f>I18/H18*100</f>
        <v>35.196940562297904</v>
      </c>
      <c r="O18" s="23">
        <f>I18/G18*100</f>
        <v>7.8913778703969566</v>
      </c>
      <c r="P18" s="17"/>
      <c r="R18" s="5">
        <v>2023</v>
      </c>
      <c r="S18" s="13">
        <f>F18/F17-1</f>
        <v>1.5479350449580931E-2</v>
      </c>
      <c r="T18" s="13">
        <f>I18/I17-1</f>
        <v>7.2027946139634258E-2</v>
      </c>
    </row>
    <row r="19" spans="2:20" x14ac:dyDescent="0.25">
      <c r="B19" s="5">
        <v>2024</v>
      </c>
      <c r="C19" s="8">
        <v>1030913</v>
      </c>
      <c r="D19" s="8">
        <v>2485592.3039889708</v>
      </c>
      <c r="E19" s="8">
        <v>605490.47731920017</v>
      </c>
      <c r="F19" s="9">
        <v>321389.08323663985</v>
      </c>
      <c r="G19" s="49">
        <f>G18*(1+G22)</f>
        <v>2559798.1684736111</v>
      </c>
      <c r="H19" s="49">
        <f t="shared" ref="H19:I19" si="7">H18*(1+H22)</f>
        <v>603691.46944235987</v>
      </c>
      <c r="I19" s="49">
        <f t="shared" si="7"/>
        <v>215906.57457659976</v>
      </c>
      <c r="J19" s="25"/>
      <c r="L19" s="23">
        <f>F19/E19*100</f>
        <v>53.079130931932262</v>
      </c>
      <c r="M19" s="23">
        <f>F19/D19*100</f>
        <v>12.930080396566352</v>
      </c>
      <c r="N19" s="23">
        <f>I19/H19*100</f>
        <v>35.764390504977044</v>
      </c>
      <c r="O19" s="23">
        <f>I19/G19*100</f>
        <v>8.4345155503155649</v>
      </c>
      <c r="P19" s="17"/>
      <c r="R19" s="5">
        <v>2024</v>
      </c>
      <c r="S19" s="13">
        <f>F19/F18-1</f>
        <v>3.2982465808097938E-2</v>
      </c>
      <c r="T19" s="54">
        <f>I19/I18-1</f>
        <v>9.6779047152603326E-2</v>
      </c>
    </row>
    <row r="20" spans="2:20" x14ac:dyDescent="0.25">
      <c r="B20" s="5">
        <v>2025</v>
      </c>
      <c r="C20" s="6"/>
      <c r="D20" s="49">
        <f>D19*(SUM(D88:D90)/SUM(D84:D86))</f>
        <v>2600608.918905301</v>
      </c>
      <c r="E20" s="49">
        <f>E19*(SUM(E88:E90)/SUM(E84:E86))</f>
        <v>630442.22076211718</v>
      </c>
      <c r="F20" s="49">
        <f>F19*(SUM(F88:F90)/SUM(F84:F86))</f>
        <v>328474.82069902838</v>
      </c>
      <c r="I20" s="19">
        <f>I19*(1+T20)</f>
        <v>220666.71542658302</v>
      </c>
      <c r="J20" s="25"/>
      <c r="L20" s="23">
        <f>F20/E20*100</f>
        <v>52.102287867387417</v>
      </c>
      <c r="M20" s="23">
        <f>F20/D20*100</f>
        <v>12.63068884795244</v>
      </c>
      <c r="N20" s="60">
        <f>N19*(L20/L19)</f>
        <v>35.106199682914379</v>
      </c>
      <c r="O20" s="60">
        <f>O19*(M20/M19)</f>
        <v>8.239217254019767</v>
      </c>
      <c r="P20" s="17"/>
      <c r="R20" s="5">
        <v>2025</v>
      </c>
      <c r="S20" s="13">
        <f>F20/F19-1</f>
        <v>2.2047225098717149E-2</v>
      </c>
      <c r="T20" s="15">
        <f>+S20</f>
        <v>2.2047225098717149E-2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2.615234387602694E-2</v>
      </c>
      <c r="H22" s="54">
        <v>7.9377179019220367E-2</v>
      </c>
      <c r="I22" s="54">
        <v>9.6779047152603326E-2</v>
      </c>
    </row>
    <row r="23" spans="2:20" x14ac:dyDescent="0.25"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866857</v>
      </c>
      <c r="D24" s="8">
        <v>342468.95016454032</v>
      </c>
      <c r="E24" s="8">
        <v>71079.088392450358</v>
      </c>
      <c r="F24" s="8">
        <v>28284.10772018028</v>
      </c>
      <c r="G24" s="8"/>
      <c r="H24" s="8"/>
      <c r="I24" s="8"/>
      <c r="L24" s="23">
        <f t="shared" ref="L24:L55" si="8">F24/E24*100</f>
        <v>39.792445795048302</v>
      </c>
      <c r="M24" s="12">
        <f t="shared" ref="M24:M55" si="9">F24/D24*100</f>
        <v>8.2588823619166316</v>
      </c>
      <c r="N24" s="12"/>
      <c r="O24" s="26"/>
      <c r="P24" s="26">
        <f>L24/$J$53*100</f>
        <v>82.970781142380233</v>
      </c>
      <c r="Q24" s="12">
        <f>M24/$K$53*100</f>
        <v>78.323516859522641</v>
      </c>
      <c r="R24" s="7" t="s">
        <v>18</v>
      </c>
    </row>
    <row r="25" spans="2:20" x14ac:dyDescent="0.25">
      <c r="B25" s="7" t="s">
        <v>19</v>
      </c>
      <c r="C25" s="8">
        <v>874979</v>
      </c>
      <c r="D25" s="8">
        <v>364392.43616937927</v>
      </c>
      <c r="E25" s="8">
        <v>79499.578961079125</v>
      </c>
      <c r="F25" s="8">
        <v>34633.887580578972</v>
      </c>
      <c r="G25" s="8"/>
      <c r="H25" s="8"/>
      <c r="I25" s="8"/>
      <c r="J25" s="18">
        <f>AVERAGE(L24:L27)</f>
        <v>44.834518456642044</v>
      </c>
      <c r="K25" s="18">
        <f>AVERAGE(M24:M27)</f>
        <v>9.9261767860558603</v>
      </c>
      <c r="L25" s="23">
        <f t="shared" si="8"/>
        <v>43.564869189476838</v>
      </c>
      <c r="M25" s="12">
        <f t="shared" si="9"/>
        <v>9.5045572143764865</v>
      </c>
      <c r="N25" s="18">
        <f>J25/$J$53*100</f>
        <v>93.483950135906426</v>
      </c>
      <c r="O25" s="18">
        <f t="shared" ref="O25:O33" si="10">K25/$K$53*100</f>
        <v>94.135385489717237</v>
      </c>
      <c r="P25" s="26">
        <f t="shared" ref="P25:P79" si="11">L25/$J$53*100</f>
        <v>90.836618729937484</v>
      </c>
      <c r="Q25" s="12">
        <f t="shared" ref="Q25:Q55" si="12">M25/$K$53*100</f>
        <v>90.136935556223989</v>
      </c>
      <c r="R25" s="7" t="s">
        <v>19</v>
      </c>
    </row>
    <row r="26" spans="2:20" x14ac:dyDescent="0.25">
      <c r="B26" s="7" t="s">
        <v>20</v>
      </c>
      <c r="C26" s="8">
        <v>878488</v>
      </c>
      <c r="D26" s="8">
        <v>357434.42244096979</v>
      </c>
      <c r="E26" s="8">
        <v>80829.857091050028</v>
      </c>
      <c r="F26" s="8">
        <v>38166.474060790046</v>
      </c>
      <c r="G26" s="8"/>
      <c r="H26" s="8"/>
      <c r="I26" s="8"/>
      <c r="J26" s="18">
        <f t="shared" ref="J26:J77" si="13">AVERAGE(L25:L28)</f>
        <v>46.352792997616383</v>
      </c>
      <c r="K26" s="18">
        <f t="shared" ref="K26:K78" si="14">AVERAGE(M25:M28)</f>
        <v>10.354384438779384</v>
      </c>
      <c r="L26" s="23">
        <f t="shared" si="8"/>
        <v>47.218287195284518</v>
      </c>
      <c r="M26" s="12">
        <f t="shared" si="9"/>
        <v>10.677895486435201</v>
      </c>
      <c r="N26" s="18">
        <f t="shared" ref="N26:N79" si="15">J26/$J$53*100</f>
        <v>96.649687303761169</v>
      </c>
      <c r="O26" s="18">
        <f t="shared" si="10"/>
        <v>98.196313813641709</v>
      </c>
      <c r="P26" s="26">
        <f t="shared" si="11"/>
        <v>98.454319520252326</v>
      </c>
      <c r="Q26" s="12">
        <f t="shared" si="12"/>
        <v>101.26434673685579</v>
      </c>
      <c r="R26" s="7" t="s">
        <v>20</v>
      </c>
    </row>
    <row r="27" spans="2:20" x14ac:dyDescent="0.25">
      <c r="B27" s="7" t="s">
        <v>21</v>
      </c>
      <c r="C27" s="8">
        <v>887189</v>
      </c>
      <c r="D27" s="8">
        <v>409610.82223703869</v>
      </c>
      <c r="E27" s="8">
        <v>94613.725343629369</v>
      </c>
      <c r="F27" s="8">
        <v>46135.990994629239</v>
      </c>
      <c r="G27" s="8"/>
      <c r="H27" s="8"/>
      <c r="I27" s="8"/>
      <c r="J27" s="18">
        <f t="shared" si="13"/>
        <v>48.601248119379449</v>
      </c>
      <c r="K27" s="18">
        <f t="shared" si="14"/>
        <v>11.007914419432595</v>
      </c>
      <c r="L27" s="23">
        <f t="shared" si="8"/>
        <v>48.762471646758513</v>
      </c>
      <c r="M27" s="12">
        <f t="shared" si="9"/>
        <v>11.263372081495124</v>
      </c>
      <c r="N27" s="18">
        <f t="shared" si="15"/>
        <v>101.33791578755751</v>
      </c>
      <c r="O27" s="18">
        <f t="shared" si="10"/>
        <v>104.39409751061358</v>
      </c>
      <c r="P27" s="26">
        <f t="shared" si="11"/>
        <v>101.6740811510556</v>
      </c>
      <c r="Q27" s="12">
        <f t="shared" si="12"/>
        <v>106.81674280626656</v>
      </c>
      <c r="R27" s="7" t="s">
        <v>21</v>
      </c>
    </row>
    <row r="28" spans="2:20" x14ac:dyDescent="0.25">
      <c r="B28" s="7" t="s">
        <v>22</v>
      </c>
      <c r="C28" s="8">
        <v>844743</v>
      </c>
      <c r="D28" s="8">
        <v>344136.97547780961</v>
      </c>
      <c r="E28" s="8">
        <v>74819.458063499318</v>
      </c>
      <c r="F28" s="8">
        <v>34316.351427959198</v>
      </c>
      <c r="G28" s="8"/>
      <c r="H28" s="8"/>
      <c r="I28" s="8"/>
      <c r="J28" s="18">
        <f t="shared" si="13"/>
        <v>47.562902271264704</v>
      </c>
      <c r="K28" s="18">
        <f t="shared" si="14"/>
        <v>10.542284798109302</v>
      </c>
      <c r="L28" s="23">
        <f t="shared" si="8"/>
        <v>45.865543958945665</v>
      </c>
      <c r="M28" s="12">
        <f t="shared" si="9"/>
        <v>9.9717129728107228</v>
      </c>
      <c r="N28" s="18">
        <f t="shared" si="15"/>
        <v>99.172872538953058</v>
      </c>
      <c r="O28" s="18">
        <f t="shared" si="10"/>
        <v>99.978276107928693</v>
      </c>
      <c r="P28" s="26">
        <f t="shared" si="11"/>
        <v>95.633729813799235</v>
      </c>
      <c r="Q28" s="12">
        <f t="shared" si="12"/>
        <v>94.567230155220528</v>
      </c>
      <c r="R28" s="7" t="s">
        <v>22</v>
      </c>
      <c r="S28" s="13">
        <f t="shared" ref="S28:S59" si="16">F28/F24-1</f>
        <v>0.21327325462966629</v>
      </c>
      <c r="T28" s="14">
        <f>AVERAGE(S28:S29)</f>
        <v>0.29014916080238706</v>
      </c>
    </row>
    <row r="29" spans="2:20" x14ac:dyDescent="0.25">
      <c r="B29" s="7" t="s">
        <v>23</v>
      </c>
      <c r="C29" s="8">
        <v>854063</v>
      </c>
      <c r="D29" s="8">
        <v>390681.19361756876</v>
      </c>
      <c r="E29" s="8">
        <v>90080.998557679282</v>
      </c>
      <c r="F29" s="8">
        <v>47345.392489449325</v>
      </c>
      <c r="G29" s="8"/>
      <c r="H29" s="8"/>
      <c r="I29" s="8"/>
      <c r="J29" s="18">
        <f t="shared" si="13"/>
        <v>46.761120730022824</v>
      </c>
      <c r="K29" s="18">
        <f t="shared" si="14"/>
        <v>10.062513358868079</v>
      </c>
      <c r="L29" s="23">
        <f t="shared" si="8"/>
        <v>52.558689676529113</v>
      </c>
      <c r="M29" s="12">
        <f t="shared" si="9"/>
        <v>12.11867713698933</v>
      </c>
      <c r="N29" s="18">
        <f t="shared" si="15"/>
        <v>97.501086865737193</v>
      </c>
      <c r="O29" s="18">
        <f t="shared" si="10"/>
        <v>95.428340079852518</v>
      </c>
      <c r="P29" s="26">
        <f t="shared" si="11"/>
        <v>109.58953266512286</v>
      </c>
      <c r="Q29" s="12">
        <f t="shared" si="12"/>
        <v>114.92807034411139</v>
      </c>
      <c r="R29" s="7" t="s">
        <v>23</v>
      </c>
      <c r="S29" s="13">
        <f t="shared" si="16"/>
        <v>0.36702506697510784</v>
      </c>
      <c r="T29" s="14">
        <f>+T28</f>
        <v>0.29014916080238706</v>
      </c>
    </row>
    <row r="30" spans="2:20" x14ac:dyDescent="0.25">
      <c r="B30" s="7" t="s">
        <v>24</v>
      </c>
      <c r="C30" s="8">
        <v>857022</v>
      </c>
      <c r="D30" s="8">
        <v>349478.09802008019</v>
      </c>
      <c r="E30" s="8">
        <v>71538.095192190842</v>
      </c>
      <c r="F30" s="8">
        <v>30807.811876890759</v>
      </c>
      <c r="G30" s="8"/>
      <c r="H30" s="8"/>
      <c r="I30" s="8"/>
      <c r="J30" s="30">
        <f t="shared" si="13"/>
        <v>45.995589253520635</v>
      </c>
      <c r="K30" s="30">
        <f t="shared" si="14"/>
        <v>9.757881308356847</v>
      </c>
      <c r="L30" s="31">
        <f t="shared" si="8"/>
        <v>43.064903802825555</v>
      </c>
      <c r="M30" s="26">
        <f t="shared" si="9"/>
        <v>8.815377001142032</v>
      </c>
      <c r="N30" s="30">
        <f t="shared" si="15"/>
        <v>95.904885794769839</v>
      </c>
      <c r="O30" s="30">
        <f t="shared" si="10"/>
        <v>92.539347054090342</v>
      </c>
      <c r="P30" s="26">
        <f t="shared" si="11"/>
        <v>89.794146525834577</v>
      </c>
      <c r="Q30" s="26">
        <f t="shared" si="12"/>
        <v>83.601061126116321</v>
      </c>
      <c r="R30" s="29" t="s">
        <v>24</v>
      </c>
      <c r="S30" s="32">
        <f t="shared" si="16"/>
        <v>-0.19280434897336085</v>
      </c>
      <c r="T30" s="34">
        <f t="shared" ref="T30:T78" si="17">0.078396*S33+1.56291*T29-0.641306*T28</f>
        <v>0.24311896765435576</v>
      </c>
    </row>
    <row r="31" spans="2:20" x14ac:dyDescent="0.25">
      <c r="B31" s="7" t="s">
        <v>25</v>
      </c>
      <c r="C31" s="8">
        <v>857854</v>
      </c>
      <c r="D31" s="8">
        <v>406703.43593907927</v>
      </c>
      <c r="E31" s="8">
        <v>83422.775404129949</v>
      </c>
      <c r="F31" s="8">
        <v>38003.533545849939</v>
      </c>
      <c r="G31" s="8"/>
      <c r="H31" s="8"/>
      <c r="I31" s="8"/>
      <c r="J31" s="30">
        <f t="shared" si="13"/>
        <v>43.493943469631958</v>
      </c>
      <c r="K31" s="30">
        <f t="shared" si="14"/>
        <v>8.9122217175257532</v>
      </c>
      <c r="L31" s="31">
        <f t="shared" si="8"/>
        <v>45.555345481790965</v>
      </c>
      <c r="M31" s="26">
        <f t="shared" si="9"/>
        <v>9.3442863245302288</v>
      </c>
      <c r="N31" s="30">
        <f t="shared" si="15"/>
        <v>90.68873230926043</v>
      </c>
      <c r="O31" s="30">
        <f t="shared" si="10"/>
        <v>84.519492754518367</v>
      </c>
      <c r="P31" s="26">
        <f t="shared" si="11"/>
        <v>94.986938458192114</v>
      </c>
      <c r="Q31" s="26">
        <f t="shared" si="12"/>
        <v>88.616998693961804</v>
      </c>
      <c r="R31" s="29" t="s">
        <v>25</v>
      </c>
      <c r="S31" s="32">
        <f t="shared" si="16"/>
        <v>-0.17627143740612428</v>
      </c>
      <c r="T31" s="34">
        <f t="shared" si="17"/>
        <v>0.20401961924155776</v>
      </c>
    </row>
    <row r="32" spans="2:20" x14ac:dyDescent="0.25">
      <c r="B32" s="7" t="s">
        <v>26</v>
      </c>
      <c r="C32" s="8">
        <v>853088</v>
      </c>
      <c r="D32" s="8">
        <v>359163.53726426943</v>
      </c>
      <c r="E32" s="8">
        <v>73447.984941479837</v>
      </c>
      <c r="F32" s="8">
        <v>31438.248045959772</v>
      </c>
      <c r="G32" s="8"/>
      <c r="H32" s="8"/>
      <c r="I32" s="8"/>
      <c r="J32" s="30">
        <f t="shared" si="13"/>
        <v>44.028225083641033</v>
      </c>
      <c r="K32" s="30">
        <f t="shared" si="14"/>
        <v>9.0954937451292537</v>
      </c>
      <c r="L32" s="31">
        <f t="shared" si="8"/>
        <v>42.803418052936919</v>
      </c>
      <c r="M32" s="26">
        <f t="shared" si="9"/>
        <v>8.753184770765797</v>
      </c>
      <c r="N32" s="30">
        <f t="shared" si="15"/>
        <v>91.80275689303862</v>
      </c>
      <c r="O32" s="30">
        <f t="shared" si="10"/>
        <v>86.25756203736384</v>
      </c>
      <c r="P32" s="26">
        <f t="shared" si="11"/>
        <v>89.248925529929863</v>
      </c>
      <c r="Q32" s="26">
        <f t="shared" si="12"/>
        <v>83.011258052171826</v>
      </c>
      <c r="R32" s="29" t="s">
        <v>26</v>
      </c>
      <c r="S32" s="32">
        <f t="shared" si="16"/>
        <v>-8.3869737376989772E-2</v>
      </c>
      <c r="T32" s="34">
        <f t="shared" si="17"/>
        <v>0.15836155611830952</v>
      </c>
    </row>
    <row r="33" spans="2:20" x14ac:dyDescent="0.25">
      <c r="B33" s="7" t="s">
        <v>27</v>
      </c>
      <c r="C33" s="8">
        <v>862810</v>
      </c>
      <c r="D33" s="8">
        <v>374080.94140304002</v>
      </c>
      <c r="E33" s="8">
        <v>76799.619906930471</v>
      </c>
      <c r="F33" s="8">
        <v>32679.856085860436</v>
      </c>
      <c r="G33" s="8"/>
      <c r="H33" s="8"/>
      <c r="I33" s="8"/>
      <c r="J33" s="30">
        <f t="shared" si="13"/>
        <v>43.501277896723643</v>
      </c>
      <c r="K33" s="30">
        <f t="shared" si="14"/>
        <v>9.015213381892444</v>
      </c>
      <c r="L33" s="31">
        <f t="shared" si="8"/>
        <v>42.5521065409744</v>
      </c>
      <c r="M33" s="26">
        <f t="shared" si="9"/>
        <v>8.7360387736649496</v>
      </c>
      <c r="N33" s="30">
        <f t="shared" si="15"/>
        <v>90.704025240691777</v>
      </c>
      <c r="O33" s="30">
        <f t="shared" si="10"/>
        <v>85.496219266281244</v>
      </c>
      <c r="P33" s="26">
        <f t="shared" si="11"/>
        <v>88.724918723085182</v>
      </c>
      <c r="Q33" s="26">
        <f t="shared" si="12"/>
        <v>82.848653145823477</v>
      </c>
      <c r="R33" s="29" t="s">
        <v>27</v>
      </c>
      <c r="S33" s="32">
        <f t="shared" si="16"/>
        <v>-0.30975635922454392</v>
      </c>
      <c r="T33" s="34">
        <f t="shared" si="17"/>
        <v>0.12740008154664545</v>
      </c>
    </row>
    <row r="34" spans="2:20" x14ac:dyDescent="0.25">
      <c r="B34" s="7" t="s">
        <v>28</v>
      </c>
      <c r="C34" s="8">
        <v>868086</v>
      </c>
      <c r="D34" s="8">
        <v>364300.55342686945</v>
      </c>
      <c r="E34" s="8">
        <v>76954.754124900341</v>
      </c>
      <c r="F34" s="8">
        <v>34785.111245170192</v>
      </c>
      <c r="G34" s="8"/>
      <c r="H34" s="8"/>
      <c r="I34" s="8"/>
      <c r="J34" s="30">
        <f t="shared" si="13"/>
        <v>44.58306781355342</v>
      </c>
      <c r="K34" s="30">
        <f t="shared" si="14"/>
        <v>9.3854789999641302</v>
      </c>
      <c r="L34" s="31">
        <f t="shared" si="8"/>
        <v>45.202030258861853</v>
      </c>
      <c r="M34" s="26">
        <f t="shared" si="9"/>
        <v>9.5484651115560375</v>
      </c>
      <c r="N34" s="30">
        <f t="shared" si="15"/>
        <v>92.959653228315659</v>
      </c>
      <c r="O34" s="30">
        <f t="shared" ref="O34:O78" si="18">K34/$K$53*100</f>
        <v>89.007651456339602</v>
      </c>
      <c r="P34" s="26">
        <f t="shared" si="11"/>
        <v>94.250244860947319</v>
      </c>
      <c r="Q34" s="26">
        <f t="shared" si="12"/>
        <v>90.553338257498282</v>
      </c>
      <c r="R34" s="29" t="s">
        <v>28</v>
      </c>
      <c r="S34" s="32">
        <f t="shared" si="16"/>
        <v>0.12910035234481687</v>
      </c>
      <c r="T34" s="34">
        <f t="shared" si="17"/>
        <v>0.11265773982274674</v>
      </c>
    </row>
    <row r="35" spans="2:20" x14ac:dyDescent="0.25">
      <c r="B35" s="7" t="s">
        <v>29</v>
      </c>
      <c r="C35" s="8">
        <v>880672</v>
      </c>
      <c r="D35" s="8">
        <v>396522.81432792876</v>
      </c>
      <c r="E35" s="8">
        <v>82349.641682269998</v>
      </c>
      <c r="F35" s="8">
        <v>35778.907290249917</v>
      </c>
      <c r="G35" s="8"/>
      <c r="H35" s="8"/>
      <c r="I35" s="8"/>
      <c r="J35" s="30">
        <f t="shared" si="13"/>
        <v>46.029410312254981</v>
      </c>
      <c r="K35" s="30">
        <f t="shared" si="14"/>
        <v>9.9287505622594558</v>
      </c>
      <c r="L35" s="31">
        <f t="shared" si="8"/>
        <v>43.44755673412137</v>
      </c>
      <c r="M35" s="26">
        <f t="shared" si="9"/>
        <v>9.023164871582992</v>
      </c>
      <c r="N35" s="30">
        <f t="shared" si="15"/>
        <v>95.975405703918042</v>
      </c>
      <c r="O35" s="30">
        <f t="shared" si="18"/>
        <v>94.15979402286267</v>
      </c>
      <c r="P35" s="26">
        <f t="shared" si="11"/>
        <v>90.59201184880466</v>
      </c>
      <c r="Q35" s="26">
        <f t="shared" si="12"/>
        <v>85.571627609631392</v>
      </c>
      <c r="R35" s="29" t="s">
        <v>29</v>
      </c>
      <c r="S35" s="32">
        <f t="shared" si="16"/>
        <v>-5.8537352925776998E-2</v>
      </c>
      <c r="T35" s="34">
        <f t="shared" si="17"/>
        <v>0.11299319294554065</v>
      </c>
    </row>
    <row r="36" spans="2:20" x14ac:dyDescent="0.25">
      <c r="B36" s="7" t="s">
        <v>30</v>
      </c>
      <c r="C36" s="8">
        <v>829439</v>
      </c>
      <c r="D36" s="8">
        <v>349247.69128665957</v>
      </c>
      <c r="E36" s="8">
        <v>75837.96750610981</v>
      </c>
      <c r="F36" s="8">
        <v>35742.872216929609</v>
      </c>
      <c r="G36" s="8"/>
      <c r="H36" s="8"/>
      <c r="I36" s="8"/>
      <c r="J36" s="30">
        <f t="shared" si="13"/>
        <v>47.77787953597236</v>
      </c>
      <c r="K36" s="30">
        <f t="shared" si="14"/>
        <v>10.619243062599921</v>
      </c>
      <c r="L36" s="31">
        <f t="shared" si="8"/>
        <v>47.130577720256042</v>
      </c>
      <c r="M36" s="26">
        <f t="shared" si="9"/>
        <v>10.234247243052542</v>
      </c>
      <c r="N36" s="30">
        <f t="shared" si="15"/>
        <v>99.62111921553371</v>
      </c>
      <c r="O36" s="30">
        <f t="shared" si="18"/>
        <v>100.70811359224803</v>
      </c>
      <c r="P36" s="26">
        <f t="shared" si="11"/>
        <v>98.271437480425419</v>
      </c>
      <c r="Q36" s="26">
        <f t="shared" si="12"/>
        <v>97.05698681240527</v>
      </c>
      <c r="R36" s="29" t="s">
        <v>30</v>
      </c>
      <c r="S36" s="32">
        <f t="shared" si="16"/>
        <v>0.1369231569353635</v>
      </c>
      <c r="T36" s="34">
        <f t="shared" si="17"/>
        <v>0.10646440783000295</v>
      </c>
    </row>
    <row r="37" spans="2:20" x14ac:dyDescent="0.25">
      <c r="B37" s="7" t="s">
        <v>31</v>
      </c>
      <c r="C37" s="8">
        <v>838464</v>
      </c>
      <c r="D37" s="8">
        <v>357268.2535984994</v>
      </c>
      <c r="E37" s="8">
        <v>80630.689157199813</v>
      </c>
      <c r="F37" s="8">
        <v>38974.84045199972</v>
      </c>
      <c r="G37" s="8"/>
      <c r="H37" s="8"/>
      <c r="I37" s="8"/>
      <c r="J37" s="30">
        <f t="shared" si="13"/>
        <v>48.394608136041597</v>
      </c>
      <c r="K37" s="30">
        <f t="shared" si="14"/>
        <v>10.84584709178381</v>
      </c>
      <c r="L37" s="31">
        <f t="shared" si="8"/>
        <v>48.337476535780681</v>
      </c>
      <c r="M37" s="26">
        <f t="shared" si="9"/>
        <v>10.909125022846258</v>
      </c>
      <c r="N37" s="30">
        <f t="shared" si="15"/>
        <v>100.90705308258339</v>
      </c>
      <c r="O37" s="30">
        <f t="shared" si="18"/>
        <v>102.85712404214398</v>
      </c>
      <c r="P37" s="26">
        <f t="shared" si="11"/>
        <v>100.7879286254948</v>
      </c>
      <c r="Q37" s="26">
        <f t="shared" si="12"/>
        <v>103.45722341191575</v>
      </c>
      <c r="R37" s="29" t="s">
        <v>31</v>
      </c>
      <c r="S37" s="32">
        <f t="shared" si="16"/>
        <v>0.19262582887759194</v>
      </c>
      <c r="T37" s="34">
        <f t="shared" si="17"/>
        <v>8.3063970900401227E-2</v>
      </c>
    </row>
    <row r="38" spans="2:20" x14ac:dyDescent="0.25">
      <c r="B38" s="7" t="s">
        <v>32</v>
      </c>
      <c r="C38" s="8">
        <v>844086</v>
      </c>
      <c r="D38" s="8">
        <v>349685.12600141956</v>
      </c>
      <c r="E38" s="8">
        <v>82473.440703199885</v>
      </c>
      <c r="F38" s="8">
        <v>43047.760535929905</v>
      </c>
      <c r="G38" s="8"/>
      <c r="H38" s="8"/>
      <c r="I38" s="8"/>
      <c r="J38" s="30">
        <f t="shared" si="13"/>
        <v>47.847051884724529</v>
      </c>
      <c r="K38" s="30">
        <f t="shared" si="14"/>
        <v>10.679064150704797</v>
      </c>
      <c r="L38" s="31">
        <f t="shared" si="8"/>
        <v>52.195907153731369</v>
      </c>
      <c r="M38" s="26">
        <f t="shared" si="9"/>
        <v>12.310435112917887</v>
      </c>
      <c r="N38" s="30">
        <f t="shared" si="15"/>
        <v>99.765349701867251</v>
      </c>
      <c r="O38" s="30">
        <f t="shared" si="18"/>
        <v>101.2754298219043</v>
      </c>
      <c r="P38" s="26">
        <f t="shared" si="11"/>
        <v>108.83309890741005</v>
      </c>
      <c r="Q38" s="26">
        <f t="shared" si="12"/>
        <v>116.74661653503968</v>
      </c>
      <c r="R38" s="29" t="s">
        <v>32</v>
      </c>
      <c r="S38" s="32">
        <f t="shared" si="16"/>
        <v>0.23753407693663653</v>
      </c>
      <c r="T38" s="34">
        <f t="shared" si="17"/>
        <v>5.9953903062353223E-2</v>
      </c>
    </row>
    <row r="39" spans="2:20" x14ac:dyDescent="0.25">
      <c r="B39" s="7" t="s">
        <v>33</v>
      </c>
      <c r="C39" s="8">
        <v>857284</v>
      </c>
      <c r="D39" s="8">
        <v>370044.28154960944</v>
      </c>
      <c r="E39" s="8">
        <v>80026.722994490061</v>
      </c>
      <c r="F39" s="8">
        <v>36743.846629110012</v>
      </c>
      <c r="G39" s="8"/>
      <c r="H39" s="8"/>
      <c r="I39" s="8"/>
      <c r="J39" s="30">
        <f t="shared" si="13"/>
        <v>48.037097974665642</v>
      </c>
      <c r="K39" s="30">
        <f t="shared" si="14"/>
        <v>10.697622697060272</v>
      </c>
      <c r="L39" s="31">
        <f t="shared" si="8"/>
        <v>45.914471134398283</v>
      </c>
      <c r="M39" s="26">
        <f t="shared" si="9"/>
        <v>9.9295809883185573</v>
      </c>
      <c r="N39" s="30">
        <f t="shared" si="15"/>
        <v>100.16161266636769</v>
      </c>
      <c r="O39" s="30">
        <f t="shared" si="18"/>
        <v>101.45143070854535</v>
      </c>
      <c r="P39" s="26">
        <f t="shared" si="11"/>
        <v>95.735747317003302</v>
      </c>
      <c r="Q39" s="26">
        <f t="shared" si="12"/>
        <v>94.167669409215236</v>
      </c>
      <c r="R39" s="29" t="s">
        <v>33</v>
      </c>
      <c r="S39" s="32">
        <f t="shared" si="16"/>
        <v>2.6969502758488417E-2</v>
      </c>
      <c r="T39" s="34">
        <f t="shared" si="17"/>
        <v>4.3719048945741495E-2</v>
      </c>
    </row>
    <row r="40" spans="2:20" x14ac:dyDescent="0.25">
      <c r="B40" s="7" t="s">
        <v>34</v>
      </c>
      <c r="C40" s="8">
        <v>810941</v>
      </c>
      <c r="D40" s="8">
        <v>321813.43940394983</v>
      </c>
      <c r="E40" s="8">
        <v>68509.171632739613</v>
      </c>
      <c r="F40" s="8">
        <v>30788.263373869522</v>
      </c>
      <c r="G40" s="8"/>
      <c r="H40" s="8"/>
      <c r="I40" s="8"/>
      <c r="J40" s="30">
        <f t="shared" si="13"/>
        <v>48.492731146549197</v>
      </c>
      <c r="K40" s="30">
        <f t="shared" si="14"/>
        <v>10.885200630664839</v>
      </c>
      <c r="L40" s="31">
        <f t="shared" si="8"/>
        <v>44.94035271498776</v>
      </c>
      <c r="M40" s="26">
        <f t="shared" si="9"/>
        <v>9.5671154787364792</v>
      </c>
      <c r="N40" s="30">
        <f t="shared" si="15"/>
        <v>101.11164826810655</v>
      </c>
      <c r="O40" s="30">
        <f t="shared" si="18"/>
        <v>103.23033526261651</v>
      </c>
      <c r="P40" s="26">
        <f t="shared" si="11"/>
        <v>93.704623957560813</v>
      </c>
      <c r="Q40" s="26">
        <f t="shared" si="12"/>
        <v>90.73020993144651</v>
      </c>
      <c r="R40" s="29" t="s">
        <v>34</v>
      </c>
      <c r="S40" s="32">
        <f t="shared" si="16"/>
        <v>-0.13861809462288643</v>
      </c>
      <c r="T40" s="34">
        <f t="shared" si="17"/>
        <v>3.5867056146211905E-2</v>
      </c>
    </row>
    <row r="41" spans="2:20" x14ac:dyDescent="0.25">
      <c r="B41" s="7" t="s">
        <v>35</v>
      </c>
      <c r="C41" s="8">
        <v>822466</v>
      </c>
      <c r="D41" s="8">
        <v>347650.45477002993</v>
      </c>
      <c r="E41" s="8">
        <v>77770.911159710304</v>
      </c>
      <c r="F41" s="8">
        <v>38183.698236570242</v>
      </c>
      <c r="G41" s="8"/>
      <c r="H41" s="8"/>
      <c r="I41" s="8"/>
      <c r="J41" s="30">
        <f t="shared" si="13"/>
        <v>49.089189308900103</v>
      </c>
      <c r="K41" s="30">
        <f t="shared" si="14"/>
        <v>11.050435768423148</v>
      </c>
      <c r="L41" s="31">
        <f t="shared" si="8"/>
        <v>49.097660895545147</v>
      </c>
      <c r="M41" s="26">
        <f t="shared" si="9"/>
        <v>10.983359208268167</v>
      </c>
      <c r="N41" s="30">
        <f t="shared" si="15"/>
        <v>102.35531647347133</v>
      </c>
      <c r="O41" s="30">
        <f t="shared" si="18"/>
        <v>104.79735081397922</v>
      </c>
      <c r="P41" s="26">
        <f t="shared" si="11"/>
        <v>102.3729804834966</v>
      </c>
      <c r="Q41" s="26">
        <f t="shared" si="12"/>
        <v>104.16122695847993</v>
      </c>
      <c r="R41" s="29" t="s">
        <v>35</v>
      </c>
      <c r="S41" s="32">
        <f t="shared" si="16"/>
        <v>-2.0298792920110276E-2</v>
      </c>
      <c r="T41" s="34">
        <f t="shared" si="17"/>
        <v>2.9544156552591364E-2</v>
      </c>
    </row>
    <row r="42" spans="2:20" x14ac:dyDescent="0.25">
      <c r="B42" s="7" t="s">
        <v>36</v>
      </c>
      <c r="C42" s="8">
        <v>828948</v>
      </c>
      <c r="D42" s="8">
        <v>343411.29094502964</v>
      </c>
      <c r="E42" s="8">
        <v>83031.0528910094</v>
      </c>
      <c r="F42" s="8">
        <v>44852.079355499329</v>
      </c>
      <c r="G42" s="8"/>
      <c r="H42" s="8"/>
      <c r="I42" s="8"/>
      <c r="J42" s="30">
        <f t="shared" si="13"/>
        <v>49.169313650020896</v>
      </c>
      <c r="K42" s="30">
        <f t="shared" si="14"/>
        <v>11.034245139426995</v>
      </c>
      <c r="L42" s="31">
        <f t="shared" si="8"/>
        <v>54.018439841265597</v>
      </c>
      <c r="M42" s="26">
        <f t="shared" si="9"/>
        <v>13.06074684733615</v>
      </c>
      <c r="N42" s="30">
        <f t="shared" si="15"/>
        <v>102.52238283590482</v>
      </c>
      <c r="O42" s="30">
        <f t="shared" si="18"/>
        <v>104.64380618801459</v>
      </c>
      <c r="P42" s="26">
        <f t="shared" si="11"/>
        <v>112.63324131436543</v>
      </c>
      <c r="Q42" s="26">
        <f t="shared" si="12"/>
        <v>123.86223475132438</v>
      </c>
      <c r="R42" s="29" t="s">
        <v>36</v>
      </c>
      <c r="S42" s="32">
        <f t="shared" si="16"/>
        <v>4.1914348089337805E-2</v>
      </c>
      <c r="T42" s="34">
        <f t="shared" si="17"/>
        <v>2.5534713707913548E-2</v>
      </c>
    </row>
    <row r="43" spans="2:20" x14ac:dyDescent="0.25">
      <c r="B43" s="7" t="s">
        <v>37</v>
      </c>
      <c r="C43" s="8">
        <v>843490</v>
      </c>
      <c r="D43" s="8">
        <v>373446.0688615999</v>
      </c>
      <c r="E43" s="8">
        <v>81883.307686180298</v>
      </c>
      <c r="F43" s="8">
        <v>39549.886360650278</v>
      </c>
      <c r="G43" s="8"/>
      <c r="H43" s="8"/>
      <c r="I43" s="8"/>
      <c r="J43" s="30">
        <f t="shared" si="13"/>
        <v>49.221394556167994</v>
      </c>
      <c r="K43" s="30">
        <f t="shared" si="14"/>
        <v>11.059399037214783</v>
      </c>
      <c r="L43" s="31">
        <f t="shared" si="8"/>
        <v>48.30030378380188</v>
      </c>
      <c r="M43" s="26">
        <f t="shared" si="9"/>
        <v>10.590521539351796</v>
      </c>
      <c r="N43" s="30">
        <f t="shared" si="15"/>
        <v>102.63097614750683</v>
      </c>
      <c r="O43" s="30">
        <f t="shared" si="18"/>
        <v>104.88235441417038</v>
      </c>
      <c r="P43" s="26">
        <f t="shared" si="11"/>
        <v>100.71042013846241</v>
      </c>
      <c r="Q43" s="26">
        <f t="shared" si="12"/>
        <v>100.43573161466605</v>
      </c>
      <c r="R43" s="29" t="s">
        <v>37</v>
      </c>
      <c r="S43" s="32">
        <f t="shared" si="16"/>
        <v>7.636760951743149E-2</v>
      </c>
      <c r="T43" s="34">
        <f t="shared" si="17"/>
        <v>1.2547647624192238E-2</v>
      </c>
    </row>
    <row r="44" spans="2:20" x14ac:dyDescent="0.25">
      <c r="B44" s="7" t="s">
        <v>38</v>
      </c>
      <c r="C44" s="8">
        <v>809308</v>
      </c>
      <c r="D44" s="8">
        <v>330307.26695916941</v>
      </c>
      <c r="E44" s="8">
        <v>69346.824712679416</v>
      </c>
      <c r="F44" s="8">
        <v>31386.962368079345</v>
      </c>
      <c r="G44" s="8"/>
      <c r="H44" s="8"/>
      <c r="I44" s="8"/>
      <c r="J44" s="30">
        <f t="shared" si="13"/>
        <v>48.36509271936599</v>
      </c>
      <c r="K44" s="30">
        <f t="shared" si="14"/>
        <v>10.597657403910112</v>
      </c>
      <c r="L44" s="31">
        <f t="shared" si="8"/>
        <v>45.260850079470956</v>
      </c>
      <c r="M44" s="26">
        <f t="shared" si="9"/>
        <v>9.5023529627518641</v>
      </c>
      <c r="N44" s="30">
        <f t="shared" si="15"/>
        <v>100.84551081926207</v>
      </c>
      <c r="O44" s="30">
        <f t="shared" si="18"/>
        <v>100.50340493698118</v>
      </c>
      <c r="P44" s="26">
        <f t="shared" si="11"/>
        <v>94.372889407294835</v>
      </c>
      <c r="Q44" s="26">
        <f t="shared" si="12"/>
        <v>90.116031427587899</v>
      </c>
      <c r="R44" s="29" t="s">
        <v>38</v>
      </c>
      <c r="S44" s="32">
        <f t="shared" si="16"/>
        <v>1.9445688993226851E-2</v>
      </c>
      <c r="T44" s="34">
        <f t="shared" si="17"/>
        <v>9.4059938894615024E-3</v>
      </c>
    </row>
    <row r="45" spans="2:20" x14ac:dyDescent="0.25">
      <c r="B45" s="7" t="s">
        <v>39</v>
      </c>
      <c r="C45" s="8">
        <v>821046</v>
      </c>
      <c r="D45" s="8">
        <v>354872.24665279948</v>
      </c>
      <c r="E45" s="8">
        <v>79775.205326379597</v>
      </c>
      <c r="F45" s="8">
        <v>39333.950389129481</v>
      </c>
      <c r="G45" s="8"/>
      <c r="H45" s="8"/>
      <c r="I45" s="8"/>
      <c r="J45" s="30">
        <f t="shared" si="13"/>
        <v>48.652403550055375</v>
      </c>
      <c r="K45" s="30">
        <f t="shared" si="14"/>
        <v>10.650592929205029</v>
      </c>
      <c r="L45" s="31">
        <f t="shared" si="8"/>
        <v>49.305984520133549</v>
      </c>
      <c r="M45" s="26">
        <f t="shared" si="9"/>
        <v>11.083974799419325</v>
      </c>
      <c r="N45" s="30">
        <f t="shared" si="15"/>
        <v>101.44457940066431</v>
      </c>
      <c r="O45" s="30">
        <f t="shared" si="18"/>
        <v>101.00542159325691</v>
      </c>
      <c r="P45" s="26">
        <f t="shared" si="11"/>
        <v>102.80735372990468</v>
      </c>
      <c r="Q45" s="26">
        <f t="shared" si="12"/>
        <v>105.11541986310313</v>
      </c>
      <c r="R45" s="29" t="s">
        <v>39</v>
      </c>
      <c r="S45" s="32">
        <f t="shared" si="16"/>
        <v>3.0124168314780819E-2</v>
      </c>
      <c r="T45" s="34">
        <f t="shared" si="17"/>
        <v>1.3961783398304379E-2</v>
      </c>
    </row>
    <row r="46" spans="2:20" x14ac:dyDescent="0.25">
      <c r="B46" s="7" t="s">
        <v>40</v>
      </c>
      <c r="C46" s="8">
        <v>828214</v>
      </c>
      <c r="D46" s="8">
        <v>357045.19196923985</v>
      </c>
      <c r="E46" s="8">
        <v>79137.587135299575</v>
      </c>
      <c r="F46" s="8">
        <v>40038.263449549515</v>
      </c>
      <c r="G46" s="8"/>
      <c r="H46" s="8"/>
      <c r="I46" s="8"/>
      <c r="J46" s="30">
        <f t="shared" si="13"/>
        <v>48.964848771246707</v>
      </c>
      <c r="K46" s="30">
        <f t="shared" si="14"/>
        <v>10.706487589304292</v>
      </c>
      <c r="L46" s="31">
        <f t="shared" si="8"/>
        <v>50.593232494057581</v>
      </c>
      <c r="M46" s="26">
        <f t="shared" si="9"/>
        <v>11.213780314117461</v>
      </c>
      <c r="N46" s="30">
        <f t="shared" si="15"/>
        <v>102.09605541699088</v>
      </c>
      <c r="O46" s="30">
        <f t="shared" si="18"/>
        <v>101.5355013499113</v>
      </c>
      <c r="P46" s="26">
        <f t="shared" si="11"/>
        <v>105.49138000138643</v>
      </c>
      <c r="Q46" s="26">
        <f t="shared" si="12"/>
        <v>106.34643684256756</v>
      </c>
      <c r="R46" s="29" t="s">
        <v>40</v>
      </c>
      <c r="S46" s="32">
        <f t="shared" si="16"/>
        <v>-0.10732648240888276</v>
      </c>
      <c r="T46" s="34">
        <f t="shared" si="17"/>
        <v>2.0223939376644864E-2</v>
      </c>
    </row>
    <row r="47" spans="2:20" x14ac:dyDescent="0.25">
      <c r="B47" s="7" t="s">
        <v>41</v>
      </c>
      <c r="C47" s="8">
        <v>843131</v>
      </c>
      <c r="D47" s="8">
        <v>394944.45817617909</v>
      </c>
      <c r="E47" s="8">
        <v>86275.697356589604</v>
      </c>
      <c r="F47" s="8">
        <v>42662.941605859407</v>
      </c>
      <c r="G47" s="8"/>
      <c r="H47" s="8"/>
      <c r="I47" s="8"/>
      <c r="J47" s="30">
        <f t="shared" si="13"/>
        <v>49.041274055388286</v>
      </c>
      <c r="K47" s="30">
        <f t="shared" si="14"/>
        <v>10.646608582095636</v>
      </c>
      <c r="L47" s="31">
        <f t="shared" si="8"/>
        <v>49.449547106559407</v>
      </c>
      <c r="M47" s="26">
        <f t="shared" si="9"/>
        <v>10.80226364053147</v>
      </c>
      <c r="N47" s="30">
        <f t="shared" si="15"/>
        <v>102.25540891732395</v>
      </c>
      <c r="O47" s="30">
        <f t="shared" si="18"/>
        <v>100.96763584158721</v>
      </c>
      <c r="P47" s="26">
        <f t="shared" si="11"/>
        <v>103.10669446407125</v>
      </c>
      <c r="Q47" s="26">
        <f t="shared" si="12"/>
        <v>102.44379823976911</v>
      </c>
      <c r="R47" s="29" t="s">
        <v>41</v>
      </c>
      <c r="S47" s="32">
        <f t="shared" si="16"/>
        <v>7.8712116055696946E-2</v>
      </c>
      <c r="T47" s="34">
        <f t="shared" si="17"/>
        <v>2.8004905813485616E-2</v>
      </c>
    </row>
    <row r="48" spans="2:20" x14ac:dyDescent="0.25">
      <c r="B48" s="7" t="s">
        <v>42</v>
      </c>
      <c r="C48" s="8">
        <v>817966</v>
      </c>
      <c r="D48" s="8">
        <v>352797.07469030982</v>
      </c>
      <c r="E48" s="8">
        <v>73774.105985949864</v>
      </c>
      <c r="F48" s="8">
        <v>34312.802182289699</v>
      </c>
      <c r="G48" s="8"/>
      <c r="H48" s="8"/>
      <c r="I48" s="8"/>
      <c r="J48" s="30">
        <f t="shared" si="13"/>
        <v>49.160716922421052</v>
      </c>
      <c r="K48" s="30">
        <f t="shared" si="14"/>
        <v>10.664348705043237</v>
      </c>
      <c r="L48" s="31">
        <f t="shared" si="8"/>
        <v>46.510630964236292</v>
      </c>
      <c r="M48" s="26">
        <f t="shared" si="9"/>
        <v>9.7259316031489078</v>
      </c>
      <c r="N48" s="30">
        <f t="shared" si="15"/>
        <v>102.50445789588225</v>
      </c>
      <c r="O48" s="30">
        <f t="shared" si="18"/>
        <v>101.13587516960858</v>
      </c>
      <c r="P48" s="26">
        <f t="shared" si="11"/>
        <v>96.978793472601083</v>
      </c>
      <c r="Q48" s="26">
        <f t="shared" si="12"/>
        <v>92.236350454205351</v>
      </c>
      <c r="R48" s="29" t="s">
        <v>42</v>
      </c>
      <c r="S48" s="32">
        <f t="shared" si="16"/>
        <v>9.3218317207591328E-2</v>
      </c>
      <c r="T48" s="34">
        <f t="shared" si="17"/>
        <v>2.4980183165005172E-2</v>
      </c>
    </row>
    <row r="49" spans="2:20" x14ac:dyDescent="0.25">
      <c r="B49" s="7" t="s">
        <v>43</v>
      </c>
      <c r="C49" s="8">
        <v>830580</v>
      </c>
      <c r="D49" s="8">
        <v>383229.50649448985</v>
      </c>
      <c r="E49" s="8">
        <v>83768.90500373031</v>
      </c>
      <c r="F49" s="8">
        <v>41559.165828510202</v>
      </c>
      <c r="G49" s="8"/>
      <c r="H49" s="8"/>
      <c r="I49" s="8"/>
      <c r="J49" s="30">
        <f t="shared" si="13"/>
        <v>48.416506910734171</v>
      </c>
      <c r="K49" s="30">
        <f t="shared" si="14"/>
        <v>10.382063287632832</v>
      </c>
      <c r="L49" s="31">
        <f t="shared" si="8"/>
        <v>49.611685656699862</v>
      </c>
      <c r="M49" s="26">
        <f t="shared" si="9"/>
        <v>10.84445877058471</v>
      </c>
      <c r="N49" s="30">
        <f t="shared" si="15"/>
        <v>100.95271397137778</v>
      </c>
      <c r="O49" s="30">
        <f t="shared" si="18"/>
        <v>98.458807537347212</v>
      </c>
      <c r="P49" s="26">
        <f t="shared" si="11"/>
        <v>103.44476773123699</v>
      </c>
      <c r="Q49" s="26">
        <f t="shared" si="12"/>
        <v>102.84395782980687</v>
      </c>
      <c r="R49" s="29" t="s">
        <v>43</v>
      </c>
      <c r="S49" s="32">
        <f t="shared" si="16"/>
        <v>5.6572386382927276E-2</v>
      </c>
      <c r="T49" s="34">
        <f t="shared" si="17"/>
        <v>1.7931744331128884E-2</v>
      </c>
    </row>
    <row r="50" spans="2:20" x14ac:dyDescent="0.25">
      <c r="B50" s="7" t="s">
        <v>44</v>
      </c>
      <c r="C50" s="8">
        <v>838500</v>
      </c>
      <c r="D50" s="8">
        <v>379014.93529995932</v>
      </c>
      <c r="E50" s="8">
        <v>83747.821162759908</v>
      </c>
      <c r="F50" s="8">
        <v>42770.853064279778</v>
      </c>
      <c r="G50" s="8"/>
      <c r="H50" s="8"/>
      <c r="I50" s="8"/>
      <c r="J50" s="30">
        <f t="shared" si="13"/>
        <v>47.783606652164863</v>
      </c>
      <c r="K50" s="30">
        <f t="shared" si="14"/>
        <v>10.227338549059194</v>
      </c>
      <c r="L50" s="31">
        <f t="shared" si="8"/>
        <v>51.071003962188655</v>
      </c>
      <c r="M50" s="26">
        <f t="shared" si="9"/>
        <v>11.284740805907859</v>
      </c>
      <c r="N50" s="30">
        <f t="shared" si="15"/>
        <v>99.633060761088174</v>
      </c>
      <c r="O50" s="30">
        <f t="shared" si="18"/>
        <v>96.991467873310015</v>
      </c>
      <c r="P50" s="26">
        <f t="shared" si="11"/>
        <v>106.48757591561973</v>
      </c>
      <c r="Q50" s="26">
        <f t="shared" si="12"/>
        <v>107.01939415465299</v>
      </c>
      <c r="R50" s="29" t="s">
        <v>44</v>
      </c>
      <c r="S50" s="32">
        <f t="shared" si="16"/>
        <v>6.8249453879873689E-2</v>
      </c>
      <c r="T50" s="34">
        <f t="shared" si="17"/>
        <v>1.6145609093311229E-2</v>
      </c>
    </row>
    <row r="51" spans="2:20" x14ac:dyDescent="0.25">
      <c r="B51" s="7" t="s">
        <v>45</v>
      </c>
      <c r="C51" s="8">
        <v>853206</v>
      </c>
      <c r="D51" s="8">
        <v>408307.97413573938</v>
      </c>
      <c r="E51" s="8">
        <v>84987.793597189608</v>
      </c>
      <c r="F51" s="8">
        <v>39496.128355019478</v>
      </c>
      <c r="G51" s="8"/>
      <c r="H51" s="8"/>
      <c r="I51" s="8"/>
      <c r="J51" s="30">
        <f t="shared" si="13"/>
        <v>47.689553862084466</v>
      </c>
      <c r="K51" s="30">
        <f t="shared" si="14"/>
        <v>10.280967423261949</v>
      </c>
      <c r="L51" s="31">
        <f t="shared" si="8"/>
        <v>46.472707059811874</v>
      </c>
      <c r="M51" s="26">
        <f t="shared" si="9"/>
        <v>9.6731219708898557</v>
      </c>
      <c r="N51" s="30">
        <f t="shared" si="15"/>
        <v>99.436952346396012</v>
      </c>
      <c r="O51" s="30">
        <f t="shared" si="18"/>
        <v>97.50005993803606</v>
      </c>
      <c r="P51" s="26">
        <f t="shared" si="11"/>
        <v>96.899718766053283</v>
      </c>
      <c r="Q51" s="26">
        <f t="shared" si="12"/>
        <v>91.73552771072373</v>
      </c>
      <c r="R51" s="29" t="s">
        <v>45</v>
      </c>
      <c r="S51" s="32">
        <f t="shared" si="16"/>
        <v>-7.4228666182853953E-2</v>
      </c>
      <c r="T51" s="34">
        <f t="shared" si="17"/>
        <v>2.0383630551629256E-2</v>
      </c>
    </row>
    <row r="52" spans="2:20" x14ac:dyDescent="0.25">
      <c r="B52" s="7" t="s">
        <v>46</v>
      </c>
      <c r="C52" s="8">
        <v>855819</v>
      </c>
      <c r="D52" s="8">
        <v>361632.09079164959</v>
      </c>
      <c r="E52" s="8">
        <v>74885.58212762019</v>
      </c>
      <c r="F52" s="8">
        <v>32933.952577130149</v>
      </c>
      <c r="G52" s="8"/>
      <c r="H52" s="8"/>
      <c r="I52" s="8"/>
      <c r="J52" s="30">
        <f t="shared" si="13"/>
        <v>47.824034671687791</v>
      </c>
      <c r="K52" s="30">
        <f t="shared" si="14"/>
        <v>10.452735344946268</v>
      </c>
      <c r="L52" s="31">
        <f t="shared" si="8"/>
        <v>43.979029929959054</v>
      </c>
      <c r="M52" s="26">
        <f t="shared" si="9"/>
        <v>9.1070326488543554</v>
      </c>
      <c r="N52" s="30">
        <f t="shared" si="15"/>
        <v>99.717356769861638</v>
      </c>
      <c r="O52" s="30">
        <f t="shared" si="18"/>
        <v>99.129029466891865</v>
      </c>
      <c r="P52" s="26">
        <f t="shared" si="11"/>
        <v>91.700180631442734</v>
      </c>
      <c r="Q52" s="26">
        <f t="shared" si="12"/>
        <v>86.366991798056517</v>
      </c>
      <c r="R52" s="29" t="s">
        <v>46</v>
      </c>
      <c r="S52" s="32">
        <f t="shared" si="16"/>
        <v>-4.0184698347698111E-2</v>
      </c>
      <c r="T52" s="34">
        <f t="shared" si="17"/>
        <v>2.81749395421379E-2</v>
      </c>
    </row>
    <row r="53" spans="2:20" x14ac:dyDescent="0.25">
      <c r="B53" s="7" t="s">
        <v>47</v>
      </c>
      <c r="C53" s="8">
        <v>870930</v>
      </c>
      <c r="D53" s="8">
        <v>395640.45015508961</v>
      </c>
      <c r="E53" s="8">
        <v>88866.363169260105</v>
      </c>
      <c r="F53" s="8">
        <v>43753.775574059968</v>
      </c>
      <c r="G53" s="8"/>
      <c r="H53" s="8"/>
      <c r="I53" s="8"/>
      <c r="J53" s="30">
        <f t="shared" si="13"/>
        <v>47.959589203774428</v>
      </c>
      <c r="K53" s="35">
        <f>AVERAGE(M52:M55)</f>
        <v>10.544575490308194</v>
      </c>
      <c r="L53" s="31">
        <f t="shared" si="8"/>
        <v>49.235474496378288</v>
      </c>
      <c r="M53" s="26">
        <f t="shared" si="9"/>
        <v>11.058974267395724</v>
      </c>
      <c r="N53" s="30">
        <f t="shared" si="15"/>
        <v>100</v>
      </c>
      <c r="O53" s="35">
        <f t="shared" si="18"/>
        <v>100</v>
      </c>
      <c r="P53" s="26">
        <f t="shared" si="11"/>
        <v>102.66033407246834</v>
      </c>
      <c r="Q53" s="26">
        <f t="shared" si="12"/>
        <v>104.87832608871099</v>
      </c>
      <c r="R53" s="29" t="s">
        <v>47</v>
      </c>
      <c r="S53" s="32">
        <f t="shared" si="16"/>
        <v>5.2806876697323757E-2</v>
      </c>
      <c r="T53" s="34">
        <f t="shared" si="17"/>
        <v>3.986166031954274E-2</v>
      </c>
    </row>
    <row r="54" spans="2:20" x14ac:dyDescent="0.25">
      <c r="B54" s="7" t="s">
        <v>48</v>
      </c>
      <c r="C54" s="8">
        <v>880670</v>
      </c>
      <c r="D54" s="8">
        <v>387564.57292004942</v>
      </c>
      <c r="E54" s="8">
        <v>89904.027219089461</v>
      </c>
      <c r="F54" s="8">
        <v>46398.503957909248</v>
      </c>
      <c r="G54" s="8"/>
      <c r="H54" s="8"/>
      <c r="I54" s="8"/>
      <c r="J54" s="30">
        <f t="shared" si="13"/>
        <v>48.21823156223769</v>
      </c>
      <c r="K54" s="30">
        <f t="shared" si="14"/>
        <v>10.535524953326677</v>
      </c>
      <c r="L54" s="31">
        <f t="shared" si="8"/>
        <v>51.608927200601961</v>
      </c>
      <c r="M54" s="26">
        <f t="shared" si="9"/>
        <v>11.971812492645137</v>
      </c>
      <c r="N54" s="30">
        <f t="shared" si="15"/>
        <v>100.53929227242611</v>
      </c>
      <c r="O54" s="30">
        <f t="shared" si="18"/>
        <v>99.914168787640278</v>
      </c>
      <c r="P54" s="26">
        <f t="shared" si="11"/>
        <v>107.60919360948222</v>
      </c>
      <c r="Q54" s="26">
        <f t="shared" si="12"/>
        <v>113.53527227007628</v>
      </c>
      <c r="R54" s="29" t="s">
        <v>48</v>
      </c>
      <c r="S54" s="32">
        <f t="shared" si="16"/>
        <v>8.4815958385901613E-2</v>
      </c>
      <c r="T54" s="34">
        <f t="shared" si="17"/>
        <v>4.9490035689349024E-2</v>
      </c>
    </row>
    <row r="55" spans="2:20" x14ac:dyDescent="0.25">
      <c r="B55" s="7" t="s">
        <v>49</v>
      </c>
      <c r="C55" s="8">
        <v>895292</v>
      </c>
      <c r="D55" s="8">
        <v>426844.19161946885</v>
      </c>
      <c r="E55" s="8">
        <v>91156.619762129179</v>
      </c>
      <c r="F55" s="8">
        <v>42857.216585219052</v>
      </c>
      <c r="G55" s="8"/>
      <c r="H55" s="8"/>
      <c r="I55" s="8"/>
      <c r="J55" s="30">
        <f t="shared" si="13"/>
        <v>48.229919170356098</v>
      </c>
      <c r="K55" s="30">
        <f t="shared" si="14"/>
        <v>10.499354363135479</v>
      </c>
      <c r="L55" s="31">
        <f t="shared" si="8"/>
        <v>47.014925188158401</v>
      </c>
      <c r="M55" s="26">
        <f t="shared" si="9"/>
        <v>10.040482552337556</v>
      </c>
      <c r="N55" s="30">
        <f t="shared" si="15"/>
        <v>100.56366197265174</v>
      </c>
      <c r="O55" s="30">
        <f t="shared" si="18"/>
        <v>99.571143217531343</v>
      </c>
      <c r="P55" s="26">
        <f t="shared" si="11"/>
        <v>98.030291686606688</v>
      </c>
      <c r="Q55" s="26">
        <f t="shared" si="12"/>
        <v>95.219409843156186</v>
      </c>
      <c r="R55" s="29" t="s">
        <v>49</v>
      </c>
      <c r="S55" s="32">
        <f t="shared" si="16"/>
        <v>8.5099182380300897E-2</v>
      </c>
      <c r="T55" s="34">
        <f t="shared" si="17"/>
        <v>6.073872437424134E-2</v>
      </c>
    </row>
    <row r="56" spans="2:20" x14ac:dyDescent="0.25">
      <c r="B56" s="7" t="s">
        <v>50</v>
      </c>
      <c r="C56" s="8">
        <v>880376</v>
      </c>
      <c r="D56" s="8">
        <v>404288.90409921989</v>
      </c>
      <c r="E56" s="8">
        <v>81469.515309150855</v>
      </c>
      <c r="F56" s="8">
        <v>36672.361224900749</v>
      </c>
      <c r="G56" s="8"/>
      <c r="H56" s="8"/>
      <c r="I56" s="8"/>
      <c r="J56" s="30">
        <f t="shared" si="13"/>
        <v>48.471425522623115</v>
      </c>
      <c r="K56" s="30">
        <f t="shared" si="14"/>
        <v>10.597330400395542</v>
      </c>
      <c r="L56" s="31">
        <f t="shared" ref="L56:L81" si="19">F56/E56*100</f>
        <v>45.013599363812126</v>
      </c>
      <c r="M56" s="26">
        <f t="shared" ref="M56:M81" si="20">F56/D56*100</f>
        <v>9.0708305009282864</v>
      </c>
      <c r="N56" s="30">
        <f t="shared" si="15"/>
        <v>101.06722415130362</v>
      </c>
      <c r="O56" s="30">
        <f t="shared" si="18"/>
        <v>100.5003037830763</v>
      </c>
      <c r="P56" s="26">
        <f t="shared" si="11"/>
        <v>93.857349721147216</v>
      </c>
      <c r="Q56" s="26">
        <f t="shared" ref="Q56:Q79" si="21">M56/$K$53*100</f>
        <v>86.023666948617645</v>
      </c>
      <c r="R56" s="29" t="s">
        <v>50</v>
      </c>
      <c r="S56" s="32">
        <f t="shared" si="16"/>
        <v>0.11351229825862474</v>
      </c>
      <c r="T56" s="34">
        <f t="shared" si="17"/>
        <v>6.6472383129360268E-2</v>
      </c>
    </row>
    <row r="57" spans="2:20" x14ac:dyDescent="0.25">
      <c r="B57" s="7" t="s">
        <v>51</v>
      </c>
      <c r="C57" s="8">
        <v>893901</v>
      </c>
      <c r="D57" s="8">
        <v>427775.51559330948</v>
      </c>
      <c r="E57" s="8">
        <v>94737.338958119522</v>
      </c>
      <c r="F57" s="8">
        <v>46688.668476949329</v>
      </c>
      <c r="G57" s="8"/>
      <c r="H57" s="8"/>
      <c r="I57" s="8"/>
      <c r="J57" s="30">
        <f t="shared" si="13"/>
        <v>48.274470132967977</v>
      </c>
      <c r="K57" s="30">
        <f t="shared" si="14"/>
        <v>10.524625638179034</v>
      </c>
      <c r="L57" s="31">
        <f t="shared" si="19"/>
        <v>49.282224928851932</v>
      </c>
      <c r="M57" s="26">
        <f t="shared" si="20"/>
        <v>10.914291906630936</v>
      </c>
      <c r="N57" s="30">
        <f t="shared" si="15"/>
        <v>100.65655468368517</v>
      </c>
      <c r="O57" s="30">
        <f t="shared" si="18"/>
        <v>99.810804596662067</v>
      </c>
      <c r="P57" s="26">
        <f t="shared" si="11"/>
        <v>102.75781287337094</v>
      </c>
      <c r="Q57" s="26">
        <f t="shared" si="21"/>
        <v>103.50622380827525</v>
      </c>
      <c r="R57" s="29" t="s">
        <v>51</v>
      </c>
      <c r="S57" s="32">
        <f t="shared" si="16"/>
        <v>6.7077477643537442E-2</v>
      </c>
      <c r="T57" s="34">
        <f t="shared" si="17"/>
        <v>7.3369726139571698E-2</v>
      </c>
    </row>
    <row r="58" spans="2:20" x14ac:dyDescent="0.25">
      <c r="B58" s="7" t="s">
        <v>52</v>
      </c>
      <c r="C58" s="8">
        <v>902315</v>
      </c>
      <c r="D58" s="8">
        <v>418141.06315042969</v>
      </c>
      <c r="E58" s="8">
        <v>98331.569776709977</v>
      </c>
      <c r="F58" s="8">
        <v>51697.776210449869</v>
      </c>
      <c r="G58" s="8"/>
      <c r="H58" s="8"/>
      <c r="I58" s="8"/>
      <c r="J58" s="30">
        <f t="shared" si="13"/>
        <v>48.521314094190117</v>
      </c>
      <c r="K58" s="30">
        <f t="shared" si="14"/>
        <v>10.687267253135424</v>
      </c>
      <c r="L58" s="31">
        <f t="shared" si="19"/>
        <v>52.574952609670014</v>
      </c>
      <c r="M58" s="26">
        <f t="shared" si="20"/>
        <v>12.363716641685386</v>
      </c>
      <c r="N58" s="30">
        <f t="shared" si="15"/>
        <v>101.17124625073201</v>
      </c>
      <c r="O58" s="30">
        <f t="shared" si="18"/>
        <v>101.35322434704348</v>
      </c>
      <c r="P58" s="26">
        <f t="shared" si="11"/>
        <v>109.62344232408971</v>
      </c>
      <c r="Q58" s="26">
        <f t="shared" si="21"/>
        <v>117.25191453225608</v>
      </c>
      <c r="R58" s="29" t="s">
        <v>52</v>
      </c>
      <c r="S58" s="32">
        <f t="shared" si="16"/>
        <v>0.1142121361789572</v>
      </c>
      <c r="T58" s="34">
        <f t="shared" si="17"/>
        <v>7.5879255188244996E-2</v>
      </c>
    </row>
    <row r="59" spans="2:20" x14ac:dyDescent="0.25">
      <c r="B59" s="7" t="s">
        <v>53</v>
      </c>
      <c r="C59" s="8">
        <v>916459</v>
      </c>
      <c r="D59" s="8">
        <v>457976.04469744937</v>
      </c>
      <c r="E59" s="8">
        <v>96590.787176159647</v>
      </c>
      <c r="F59" s="8">
        <v>44651.123284509646</v>
      </c>
      <c r="G59" s="8"/>
      <c r="H59" s="8"/>
      <c r="I59" s="8"/>
      <c r="J59" s="30">
        <f t="shared" si="13"/>
        <v>48.427587107741203</v>
      </c>
      <c r="K59" s="30">
        <f t="shared" si="14"/>
        <v>10.613235973941068</v>
      </c>
      <c r="L59" s="31">
        <f t="shared" si="19"/>
        <v>46.227103629537822</v>
      </c>
      <c r="M59" s="26">
        <f t="shared" si="20"/>
        <v>9.7496635034715222</v>
      </c>
      <c r="N59" s="30">
        <f t="shared" si="15"/>
        <v>100.97581716552723</v>
      </c>
      <c r="O59" s="30">
        <f t="shared" si="18"/>
        <v>100.65114507166251</v>
      </c>
      <c r="P59" s="26">
        <f t="shared" si="11"/>
        <v>96.387613816132813</v>
      </c>
      <c r="Q59" s="26">
        <f t="shared" si="21"/>
        <v>92.461413097499303</v>
      </c>
      <c r="R59" s="29" t="s">
        <v>53</v>
      </c>
      <c r="S59" s="32">
        <f t="shared" si="16"/>
        <v>4.1857750974646502E-2</v>
      </c>
      <c r="T59" s="34">
        <f t="shared" si="17"/>
        <v>7.5123687551982093E-2</v>
      </c>
    </row>
    <row r="60" spans="2:20" x14ac:dyDescent="0.25">
      <c r="B60" s="7" t="s">
        <v>54</v>
      </c>
      <c r="C60" s="8">
        <v>890707</v>
      </c>
      <c r="D60" s="8">
        <v>417804.87189008802</v>
      </c>
      <c r="E60" s="8">
        <v>88294.802302630866</v>
      </c>
      <c r="F60" s="8">
        <v>40616.470117804522</v>
      </c>
      <c r="G60" s="8"/>
      <c r="H60" s="8"/>
      <c r="I60" s="8"/>
      <c r="J60" s="30">
        <f t="shared" si="13"/>
        <v>48.352926964708061</v>
      </c>
      <c r="K60" s="30">
        <f t="shared" si="14"/>
        <v>10.549202362994938</v>
      </c>
      <c r="L60" s="31">
        <f t="shared" si="19"/>
        <v>46.000975208700702</v>
      </c>
      <c r="M60" s="26">
        <f t="shared" si="20"/>
        <v>9.7213969607538466</v>
      </c>
      <c r="N60" s="30">
        <f t="shared" si="15"/>
        <v>100.82014414106509</v>
      </c>
      <c r="O60" s="30">
        <f t="shared" si="18"/>
        <v>100.04387917456702</v>
      </c>
      <c r="P60" s="26">
        <f t="shared" si="11"/>
        <v>95.916115989334656</v>
      </c>
      <c r="Q60" s="26">
        <f t="shared" si="21"/>
        <v>92.19334595014324</v>
      </c>
      <c r="R60" s="29" t="s">
        <v>54</v>
      </c>
      <c r="S60" s="32">
        <f t="shared" ref="S60:S80" si="22">F60/F56-1</f>
        <v>0.10754990301049117</v>
      </c>
      <c r="T60" s="34">
        <f t="shared" si="17"/>
        <v>7.0816466236337777E-2</v>
      </c>
    </row>
    <row r="61" spans="2:20" x14ac:dyDescent="0.25">
      <c r="B61" s="7" t="s">
        <v>55</v>
      </c>
      <c r="C61" s="8">
        <v>904381</v>
      </c>
      <c r="D61" s="8">
        <v>461232.67064546904</v>
      </c>
      <c r="E61" s="8">
        <v>100137.27450107037</v>
      </c>
      <c r="F61" s="8">
        <v>48974.454258431644</v>
      </c>
      <c r="G61" s="8"/>
      <c r="H61" s="8"/>
      <c r="I61" s="8"/>
      <c r="J61" s="30">
        <f t="shared" si="13"/>
        <v>48.178444357881141</v>
      </c>
      <c r="K61" s="30">
        <f t="shared" si="14"/>
        <v>10.463409904321114</v>
      </c>
      <c r="L61" s="31">
        <f t="shared" si="19"/>
        <v>48.907316983056255</v>
      </c>
      <c r="M61" s="26">
        <f t="shared" si="20"/>
        <v>10.618166789853516</v>
      </c>
      <c r="N61" s="30">
        <f t="shared" si="15"/>
        <v>100.4563324201482</v>
      </c>
      <c r="O61" s="30">
        <f t="shared" si="18"/>
        <v>99.230262175450491</v>
      </c>
      <c r="P61" s="26">
        <f t="shared" si="11"/>
        <v>101.97609653255171</v>
      </c>
      <c r="Q61" s="26">
        <f t="shared" si="21"/>
        <v>100.69790670675138</v>
      </c>
      <c r="R61" s="29" t="s">
        <v>55</v>
      </c>
      <c r="S61" s="32">
        <f t="shared" si="22"/>
        <v>4.8958041770045924E-2</v>
      </c>
      <c r="T61" s="34">
        <f t="shared" si="17"/>
        <v>6.7488708707413442E-2</v>
      </c>
    </row>
    <row r="62" spans="2:20" x14ac:dyDescent="0.25">
      <c r="B62" s="7" t="s">
        <v>56</v>
      </c>
      <c r="C62" s="8">
        <v>912460</v>
      </c>
      <c r="D62" s="8">
        <v>446505.47097805864</v>
      </c>
      <c r="E62" s="8">
        <v>103413.98390531808</v>
      </c>
      <c r="F62" s="8">
        <v>54061.016916792854</v>
      </c>
      <c r="G62" s="8"/>
      <c r="H62" s="8"/>
      <c r="I62" s="8"/>
      <c r="J62" s="30">
        <f t="shared" si="13"/>
        <v>48.157336941329376</v>
      </c>
      <c r="K62" s="30">
        <f t="shared" si="14"/>
        <v>10.453994616029266</v>
      </c>
      <c r="L62" s="31">
        <f t="shared" si="19"/>
        <v>52.276312037537465</v>
      </c>
      <c r="M62" s="26">
        <f t="shared" si="20"/>
        <v>12.107582197900868</v>
      </c>
      <c r="N62" s="30">
        <f t="shared" si="15"/>
        <v>100.41232158331204</v>
      </c>
      <c r="O62" s="30">
        <f t="shared" si="18"/>
        <v>99.140971826109237</v>
      </c>
      <c r="P62" s="26">
        <f t="shared" si="11"/>
        <v>109.00075022624111</v>
      </c>
      <c r="Q62" s="26">
        <f t="shared" si="21"/>
        <v>114.82285094387419</v>
      </c>
      <c r="R62" s="29" t="s">
        <v>56</v>
      </c>
      <c r="S62" s="32">
        <f t="shared" si="22"/>
        <v>4.5712618212488954E-2</v>
      </c>
      <c r="T62" s="34">
        <f t="shared" si="17"/>
        <v>7.0102052815428251E-2</v>
      </c>
    </row>
    <row r="63" spans="2:20" x14ac:dyDescent="0.25">
      <c r="B63" s="7" t="s">
        <v>57</v>
      </c>
      <c r="C63" s="8">
        <v>925784</v>
      </c>
      <c r="D63" s="8">
        <v>487197.95375739859</v>
      </c>
      <c r="E63" s="8">
        <v>100656.87876878078</v>
      </c>
      <c r="F63" s="8">
        <v>45828.244674597023</v>
      </c>
      <c r="G63" s="8"/>
      <c r="H63" s="8"/>
      <c r="I63" s="8"/>
      <c r="J63" s="30">
        <f t="shared" si="13"/>
        <v>48.526025476332485</v>
      </c>
      <c r="K63" s="30">
        <f t="shared" si="14"/>
        <v>10.717659072078671</v>
      </c>
      <c r="L63" s="31">
        <f t="shared" si="19"/>
        <v>45.529173202230147</v>
      </c>
      <c r="M63" s="26">
        <f t="shared" si="20"/>
        <v>9.4064936687762266</v>
      </c>
      <c r="N63" s="30">
        <f t="shared" si="15"/>
        <v>101.18106990064352</v>
      </c>
      <c r="O63" s="30">
        <f t="shared" si="18"/>
        <v>101.64144665595654</v>
      </c>
      <c r="P63" s="26">
        <f t="shared" si="11"/>
        <v>94.932366932465285</v>
      </c>
      <c r="Q63" s="26">
        <f t="shared" si="21"/>
        <v>89.206945101033142</v>
      </c>
      <c r="R63" s="29" t="s">
        <v>57</v>
      </c>
      <c r="S63" s="32">
        <f t="shared" si="22"/>
        <v>2.6362637790475096E-2</v>
      </c>
      <c r="T63" s="34">
        <f t="shared" si="17"/>
        <v>6.6231606151997302E-2</v>
      </c>
    </row>
    <row r="64" spans="2:20" x14ac:dyDescent="0.25">
      <c r="B64" s="7" t="s">
        <v>58</v>
      </c>
      <c r="C64" s="8">
        <v>905685</v>
      </c>
      <c r="D64" s="8">
        <v>446106.73379259516</v>
      </c>
      <c r="E64" s="8">
        <v>94083.291784980844</v>
      </c>
      <c r="F64" s="8">
        <v>43199.79752032792</v>
      </c>
      <c r="G64" s="8"/>
      <c r="H64" s="8"/>
      <c r="I64" s="8"/>
      <c r="J64" s="30">
        <f t="shared" si="13"/>
        <v>48.156499350156132</v>
      </c>
      <c r="K64" s="30">
        <f t="shared" si="14"/>
        <v>10.620772633009247</v>
      </c>
      <c r="L64" s="31">
        <f t="shared" si="19"/>
        <v>45.916545542493651</v>
      </c>
      <c r="M64" s="26">
        <f t="shared" si="20"/>
        <v>9.683735807586455</v>
      </c>
      <c r="N64" s="30">
        <f t="shared" si="15"/>
        <v>100.41057513137793</v>
      </c>
      <c r="O64" s="30">
        <f t="shared" si="18"/>
        <v>100.72261934841367</v>
      </c>
      <c r="P64" s="26">
        <f t="shared" si="11"/>
        <v>95.740072641990039</v>
      </c>
      <c r="Q64" s="26">
        <f t="shared" si="21"/>
        <v>91.836184552778249</v>
      </c>
      <c r="R64" s="29" t="s">
        <v>58</v>
      </c>
      <c r="S64" s="32">
        <f t="shared" si="22"/>
        <v>6.3602952079062636E-2</v>
      </c>
      <c r="T64" s="34">
        <f t="shared" si="17"/>
        <v>7.3092281483707083E-2</v>
      </c>
    </row>
    <row r="65" spans="2:33" x14ac:dyDescent="0.25">
      <c r="B65" s="7" t="s">
        <v>59</v>
      </c>
      <c r="C65" s="8">
        <v>918640</v>
      </c>
      <c r="D65" s="8">
        <v>473282.5390122059</v>
      </c>
      <c r="E65" s="8">
        <v>109652.97669656033</v>
      </c>
      <c r="F65" s="8">
        <v>55245.440707822949</v>
      </c>
      <c r="G65" s="8"/>
      <c r="H65" s="8"/>
      <c r="I65" s="8"/>
      <c r="J65" s="30">
        <f t="shared" si="13"/>
        <v>48.870496298728156</v>
      </c>
      <c r="K65" s="30">
        <f t="shared" si="14"/>
        <v>10.983046875858395</v>
      </c>
      <c r="L65" s="31">
        <f t="shared" si="19"/>
        <v>50.38207112306867</v>
      </c>
      <c r="M65" s="26">
        <f t="shared" si="20"/>
        <v>11.672824614051137</v>
      </c>
      <c r="N65" s="30">
        <f t="shared" si="15"/>
        <v>101.89932213781772</v>
      </c>
      <c r="O65" s="30">
        <f t="shared" si="18"/>
        <v>104.1582649387186</v>
      </c>
      <c r="P65" s="26">
        <f t="shared" si="11"/>
        <v>105.05108980187761</v>
      </c>
      <c r="Q65" s="26">
        <f t="shared" si="21"/>
        <v>110.69980602614062</v>
      </c>
      <c r="R65" s="29" t="s">
        <v>59</v>
      </c>
      <c r="S65" s="32">
        <f t="shared" si="22"/>
        <v>0.12804607104553223</v>
      </c>
      <c r="T65" s="34">
        <f t="shared" si="17"/>
        <v>6.7785477763880914E-2</v>
      </c>
    </row>
    <row r="66" spans="2:33" x14ac:dyDescent="0.25">
      <c r="B66" s="7" t="s">
        <v>60</v>
      </c>
      <c r="C66" s="8">
        <v>926058</v>
      </c>
      <c r="D66" s="8">
        <v>460971.85140411236</v>
      </c>
      <c r="E66" s="8">
        <v>106354.28215704003</v>
      </c>
      <c r="F66" s="8">
        <v>54026.068970186978</v>
      </c>
      <c r="G66" s="8"/>
      <c r="H66" s="8"/>
      <c r="I66" s="8"/>
      <c r="J66" s="30">
        <f t="shared" si="13"/>
        <v>48.441978602288351</v>
      </c>
      <c r="K66" s="30">
        <f t="shared" si="14"/>
        <v>10.936130822200269</v>
      </c>
      <c r="L66" s="31">
        <f t="shared" si="19"/>
        <v>50.798207532832066</v>
      </c>
      <c r="M66" s="26">
        <f t="shared" si="20"/>
        <v>11.72003644162317</v>
      </c>
      <c r="N66" s="30">
        <f t="shared" si="15"/>
        <v>101.00582470893215</v>
      </c>
      <c r="O66" s="30">
        <f t="shared" si="18"/>
        <v>103.71333423760838</v>
      </c>
      <c r="P66" s="26">
        <f t="shared" si="11"/>
        <v>105.91877114917874</v>
      </c>
      <c r="Q66" s="26">
        <f t="shared" si="21"/>
        <v>111.14754171370269</v>
      </c>
      <c r="R66" s="29" t="s">
        <v>60</v>
      </c>
      <c r="S66" s="32">
        <f t="shared" si="22"/>
        <v>-6.4645374058847072E-4</v>
      </c>
      <c r="T66" s="34">
        <f t="shared" si="17"/>
        <v>2.1557312248436496E-2</v>
      </c>
    </row>
    <row r="67" spans="2:33" x14ac:dyDescent="0.25">
      <c r="B67" s="29" t="s">
        <v>61</v>
      </c>
      <c r="C67" s="8">
        <v>939152</v>
      </c>
      <c r="D67" s="8">
        <v>500434.19862857956</v>
      </c>
      <c r="E67" s="8">
        <v>112276.34032354908</v>
      </c>
      <c r="F67" s="8">
        <v>54325.088026547935</v>
      </c>
      <c r="G67" s="8"/>
      <c r="H67" s="8"/>
      <c r="I67" s="8"/>
      <c r="J67" s="30">
        <f t="shared" si="13"/>
        <v>45.59174879818071</v>
      </c>
      <c r="K67" s="30">
        <f t="shared" si="14"/>
        <v>10.086255636247486</v>
      </c>
      <c r="L67" s="31">
        <f t="shared" si="19"/>
        <v>48.385160996518223</v>
      </c>
      <c r="M67" s="26">
        <f t="shared" si="20"/>
        <v>10.855590640172819</v>
      </c>
      <c r="N67" s="30">
        <f t="shared" si="15"/>
        <v>95.062842603732378</v>
      </c>
      <c r="O67" s="30">
        <f t="shared" si="18"/>
        <v>95.653501134474666</v>
      </c>
      <c r="P67" s="26">
        <f t="shared" si="11"/>
        <v>100.88735495822449</v>
      </c>
      <c r="Q67" s="26">
        <f t="shared" si="21"/>
        <v>102.94952746225287</v>
      </c>
      <c r="R67" s="29" t="s">
        <v>61</v>
      </c>
      <c r="S67" s="32">
        <f t="shared" si="22"/>
        <v>0.18540625791545495</v>
      </c>
      <c r="T67" s="34">
        <f t="shared" si="17"/>
        <v>-1.4004363101949836E-2</v>
      </c>
    </row>
    <row r="68" spans="2:33" ht="15.75" x14ac:dyDescent="0.25">
      <c r="B68" s="7" t="s">
        <v>62</v>
      </c>
      <c r="C68" s="8">
        <v>907787</v>
      </c>
      <c r="D68" s="8">
        <v>431847.93391195114</v>
      </c>
      <c r="E68" s="8">
        <v>92774.418633027904</v>
      </c>
      <c r="F68" s="8">
        <v>41008.588976971318</v>
      </c>
      <c r="G68" s="8"/>
      <c r="H68" s="8"/>
      <c r="I68" s="8"/>
      <c r="J68" s="30">
        <f t="shared" si="13"/>
        <v>45.649996346111905</v>
      </c>
      <c r="K68" s="30">
        <f t="shared" si="14"/>
        <v>10.202211294294258</v>
      </c>
      <c r="L68" s="31">
        <f t="shared" si="19"/>
        <v>44.202474756734468</v>
      </c>
      <c r="M68" s="26">
        <f t="shared" si="20"/>
        <v>9.4960715929539443</v>
      </c>
      <c r="N68" s="30">
        <f t="shared" si="15"/>
        <v>95.184293910756097</v>
      </c>
      <c r="O68" s="30">
        <f t="shared" si="18"/>
        <v>96.753172317571128</v>
      </c>
      <c r="P68" s="26">
        <f t="shared" si="11"/>
        <v>92.166082926447842</v>
      </c>
      <c r="Q68" s="26">
        <f t="shared" si="21"/>
        <v>90.056461748337256</v>
      </c>
      <c r="R68" s="29" t="s">
        <v>62</v>
      </c>
      <c r="S68" s="32">
        <f t="shared" si="22"/>
        <v>-5.0722657723696885E-2</v>
      </c>
      <c r="T68" s="34">
        <f t="shared" si="17"/>
        <v>-4.7217611662905189E-2</v>
      </c>
      <c r="AG68" s="40"/>
    </row>
    <row r="69" spans="2:33" x14ac:dyDescent="0.25">
      <c r="B69" s="7" t="s">
        <v>63</v>
      </c>
      <c r="C69" s="8">
        <v>911395</v>
      </c>
      <c r="D69" s="8">
        <v>348248.2608771887</v>
      </c>
      <c r="E69" s="8">
        <v>73911.890966828578</v>
      </c>
      <c r="F69" s="8">
        <v>28811.706494848157</v>
      </c>
      <c r="G69" s="8"/>
      <c r="H69" s="8"/>
      <c r="I69" s="8"/>
      <c r="J69" s="30">
        <f t="shared" si="13"/>
        <v>44.9243115904832</v>
      </c>
      <c r="K69" s="30">
        <f t="shared" si="14"/>
        <v>9.9578731163395862</v>
      </c>
      <c r="L69" s="31">
        <f t="shared" si="19"/>
        <v>38.981151906638075</v>
      </c>
      <c r="M69" s="26">
        <f t="shared" si="20"/>
        <v>8.2733238702400111</v>
      </c>
      <c r="N69" s="30">
        <f t="shared" si="15"/>
        <v>93.67117678928669</v>
      </c>
      <c r="O69" s="30">
        <f t="shared" si="18"/>
        <v>94.435979196053339</v>
      </c>
      <c r="P69" s="26">
        <f t="shared" si="11"/>
        <v>81.27916138107841</v>
      </c>
      <c r="Q69" s="26">
        <f t="shared" si="21"/>
        <v>78.46047361360587</v>
      </c>
      <c r="R69" s="29" t="s">
        <v>63</v>
      </c>
      <c r="S69" s="32">
        <f t="shared" si="22"/>
        <v>-0.47847811284147623</v>
      </c>
      <c r="T69" s="34">
        <f t="shared" si="17"/>
        <v>-5.8371542358000766E-2</v>
      </c>
    </row>
    <row r="70" spans="2:33" x14ac:dyDescent="0.25">
      <c r="B70" s="7" t="s">
        <v>64</v>
      </c>
      <c r="C70" s="8">
        <v>921592</v>
      </c>
      <c r="D70" s="8">
        <v>419524.33754103433</v>
      </c>
      <c r="E70" s="8">
        <v>100162.75601099382</v>
      </c>
      <c r="F70" s="8">
        <v>51114.254066335699</v>
      </c>
      <c r="G70" s="8"/>
      <c r="H70" s="8"/>
      <c r="I70" s="8"/>
      <c r="J70" s="30">
        <f t="shared" si="13"/>
        <v>45.582996684216077</v>
      </c>
      <c r="K70" s="30">
        <f t="shared" si="14"/>
        <v>10.129849471150749</v>
      </c>
      <c r="L70" s="31">
        <f t="shared" si="19"/>
        <v>51.03119772455684</v>
      </c>
      <c r="M70" s="26">
        <f t="shared" si="20"/>
        <v>12.183859073810261</v>
      </c>
      <c r="N70" s="30">
        <f t="shared" si="15"/>
        <v>95.044593669348373</v>
      </c>
      <c r="O70" s="30">
        <f t="shared" si="18"/>
        <v>96.066925410713495</v>
      </c>
      <c r="P70" s="26">
        <f t="shared" si="11"/>
        <v>106.40457637727363</v>
      </c>
      <c r="Q70" s="26">
        <f t="shared" si="21"/>
        <v>115.54622644608858</v>
      </c>
      <c r="R70" s="29" t="s">
        <v>64</v>
      </c>
      <c r="S70" s="32">
        <f t="shared" si="22"/>
        <v>-5.3896479224836757E-2</v>
      </c>
      <c r="T70" s="34">
        <f t="shared" si="17"/>
        <v>-3.5851313197594985E-3</v>
      </c>
    </row>
    <row r="71" spans="2:33" x14ac:dyDescent="0.25">
      <c r="B71" s="7" t="s">
        <v>65</v>
      </c>
      <c r="C71" s="8">
        <v>935521</v>
      </c>
      <c r="D71" s="8">
        <v>469238.15638591902</v>
      </c>
      <c r="E71" s="8">
        <v>101912.91388334018</v>
      </c>
      <c r="F71" s="8">
        <v>46352.461538423508</v>
      </c>
      <c r="G71" s="8"/>
      <c r="H71" s="8"/>
      <c r="I71" s="8"/>
      <c r="J71" s="30">
        <f t="shared" si="13"/>
        <v>47.839210234750055</v>
      </c>
      <c r="K71" s="30">
        <f t="shared" si="14"/>
        <v>10.635079037204871</v>
      </c>
      <c r="L71" s="31">
        <f t="shared" si="19"/>
        <v>45.482421974003429</v>
      </c>
      <c r="M71" s="26">
        <f t="shared" si="20"/>
        <v>9.8782379283541282</v>
      </c>
      <c r="N71" s="30">
        <f t="shared" si="15"/>
        <v>99.748999165708241</v>
      </c>
      <c r="O71" s="30">
        <f t="shared" si="18"/>
        <v>100.85829483586002</v>
      </c>
      <c r="P71" s="26">
        <f t="shared" si="11"/>
        <v>94.834886472346923</v>
      </c>
      <c r="Q71" s="26">
        <f t="shared" si="21"/>
        <v>93.680754976181689</v>
      </c>
      <c r="R71" s="29" t="s">
        <v>65</v>
      </c>
      <c r="S71" s="32">
        <f t="shared" si="22"/>
        <v>-0.14675772792541653</v>
      </c>
      <c r="T71" s="34">
        <f t="shared" si="17"/>
        <v>5.1717287865134284E-2</v>
      </c>
    </row>
    <row r="72" spans="2:33" x14ac:dyDescent="0.25">
      <c r="B72" s="7" t="s">
        <v>66</v>
      </c>
      <c r="C72" s="8">
        <v>918513</v>
      </c>
      <c r="D72" s="8">
        <v>435778.16593851161</v>
      </c>
      <c r="E72" s="8">
        <v>94752.747614480395</v>
      </c>
      <c r="F72" s="8">
        <v>44379.548243358651</v>
      </c>
      <c r="G72" s="8"/>
      <c r="H72" s="8"/>
      <c r="I72" s="8"/>
      <c r="J72" s="30">
        <f t="shared" si="13"/>
        <v>48.694883376323908</v>
      </c>
      <c r="K72" s="30">
        <f t="shared" si="14"/>
        <v>10.810810300265658</v>
      </c>
      <c r="L72" s="31">
        <f t="shared" si="19"/>
        <v>46.837215131665943</v>
      </c>
      <c r="M72" s="26">
        <f t="shared" si="20"/>
        <v>10.183977012198591</v>
      </c>
      <c r="N72" s="30">
        <f t="shared" si="15"/>
        <v>101.53315360860434</v>
      </c>
      <c r="O72" s="30">
        <f t="shared" si="18"/>
        <v>102.52485090748478</v>
      </c>
      <c r="P72" s="26">
        <f t="shared" si="11"/>
        <v>97.659750446694488</v>
      </c>
      <c r="Q72" s="26">
        <f t="shared" si="21"/>
        <v>96.580246606977795</v>
      </c>
      <c r="R72" s="29" t="s">
        <v>66</v>
      </c>
      <c r="S72" s="32">
        <f t="shared" si="22"/>
        <v>8.2201298568949088E-2</v>
      </c>
      <c r="T72" s="34">
        <f t="shared" si="17"/>
        <v>0.12350928800251464</v>
      </c>
    </row>
    <row r="73" spans="2:33" x14ac:dyDescent="0.25">
      <c r="B73" s="7" t="s">
        <v>67</v>
      </c>
      <c r="C73" s="8">
        <v>934378</v>
      </c>
      <c r="D73" s="8">
        <v>484674.9820795994</v>
      </c>
      <c r="E73" s="8">
        <v>103932.02906185653</v>
      </c>
      <c r="F73" s="8">
        <v>49893.616220407639</v>
      </c>
      <c r="G73" s="8"/>
      <c r="H73" s="8"/>
      <c r="I73" s="8"/>
      <c r="J73" s="30">
        <f t="shared" si="13"/>
        <v>50.82931424824185</v>
      </c>
      <c r="K73" s="30">
        <f t="shared" si="14"/>
        <v>11.33510636743965</v>
      </c>
      <c r="L73" s="31">
        <f t="shared" si="19"/>
        <v>48.006006108774024</v>
      </c>
      <c r="M73" s="26">
        <f t="shared" si="20"/>
        <v>10.294242134456505</v>
      </c>
      <c r="N73" s="30">
        <f t="shared" si="15"/>
        <v>105.98363141159177</v>
      </c>
      <c r="O73" s="30">
        <f t="shared" si="18"/>
        <v>107.49703843324991</v>
      </c>
      <c r="P73" s="26">
        <f t="shared" si="11"/>
        <v>100.09678336651795</v>
      </c>
      <c r="Q73" s="26">
        <f t="shared" si="21"/>
        <v>97.625951314192051</v>
      </c>
      <c r="R73" s="29" t="s">
        <v>67</v>
      </c>
      <c r="S73" s="32">
        <f t="shared" si="22"/>
        <v>0.73171333080632195</v>
      </c>
      <c r="T73" s="34">
        <f t="shared" si="17"/>
        <v>0.19479235296861996</v>
      </c>
    </row>
    <row r="74" spans="2:33" x14ac:dyDescent="0.25">
      <c r="B74" s="7" t="s">
        <v>68</v>
      </c>
      <c r="C74" s="8">
        <v>944596</v>
      </c>
      <c r="D74" s="8">
        <v>497255.71963636921</v>
      </c>
      <c r="E74" s="8">
        <v>117678.04063533946</v>
      </c>
      <c r="F74" s="8">
        <v>64080.271143992271</v>
      </c>
      <c r="G74" s="8"/>
      <c r="H74" s="8"/>
      <c r="I74" s="8"/>
      <c r="J74" s="30">
        <f t="shared" si="13"/>
        <v>52.30990329746799</v>
      </c>
      <c r="K74" s="30">
        <f t="shared" si="14"/>
        <v>11.664621135549009</v>
      </c>
      <c r="L74" s="31">
        <f t="shared" si="19"/>
        <v>54.453890290852236</v>
      </c>
      <c r="M74" s="26">
        <f t="shared" si="20"/>
        <v>12.886784126053408</v>
      </c>
      <c r="N74" s="30">
        <f t="shared" si="15"/>
        <v>109.07079098448824</v>
      </c>
      <c r="O74" s="30">
        <f t="shared" si="18"/>
        <v>110.62200793450887</v>
      </c>
      <c r="P74" s="26">
        <f t="shared" si="11"/>
        <v>113.54119414885795</v>
      </c>
      <c r="Q74" s="26">
        <f t="shared" si="21"/>
        <v>122.2124507325876</v>
      </c>
      <c r="R74" s="29" t="s">
        <v>68</v>
      </c>
      <c r="S74" s="32">
        <f t="shared" si="22"/>
        <v>0.25366734415862502</v>
      </c>
      <c r="T74" s="34">
        <f t="shared" si="17"/>
        <v>0.27235488838306421</v>
      </c>
    </row>
    <row r="75" spans="2:33" x14ac:dyDescent="0.25">
      <c r="B75" s="7" t="s">
        <v>69</v>
      </c>
      <c r="C75" s="8">
        <v>958885</v>
      </c>
      <c r="D75" s="8">
        <v>586434.01982529694</v>
      </c>
      <c r="E75" s="8">
        <v>130003.25930450379</v>
      </c>
      <c r="F75" s="8">
        <v>70227.949781211777</v>
      </c>
      <c r="G75" s="8"/>
      <c r="H75" s="8"/>
      <c r="I75" s="8"/>
      <c r="J75" s="30">
        <f t="shared" si="13"/>
        <v>54.416900067443017</v>
      </c>
      <c r="K75" s="30">
        <f t="shared" si="14"/>
        <v>12.263037737614791</v>
      </c>
      <c r="L75" s="31">
        <f t="shared" si="19"/>
        <v>54.02014546167522</v>
      </c>
      <c r="M75" s="26">
        <f t="shared" si="20"/>
        <v>11.975422197050097</v>
      </c>
      <c r="N75" s="30">
        <f t="shared" si="15"/>
        <v>113.46406625009288</v>
      </c>
      <c r="O75" s="30">
        <f t="shared" si="18"/>
        <v>116.29712119644913</v>
      </c>
      <c r="P75" s="26">
        <f t="shared" si="11"/>
        <v>112.63679768429672</v>
      </c>
      <c r="Q75" s="26">
        <f t="shared" si="21"/>
        <v>113.56950507924223</v>
      </c>
      <c r="R75" s="29" t="s">
        <v>69</v>
      </c>
      <c r="S75" s="32">
        <f t="shared" si="22"/>
        <v>0.51508565997076272</v>
      </c>
      <c r="T75" s="34">
        <f t="shared" si="17"/>
        <v>0.32189488943095079</v>
      </c>
    </row>
    <row r="76" spans="2:33" x14ac:dyDescent="0.25">
      <c r="B76" s="7" t="s">
        <v>3</v>
      </c>
      <c r="C76" s="8">
        <v>939892</v>
      </c>
      <c r="D76" s="8">
        <v>557731.11037026218</v>
      </c>
      <c r="E76" s="8">
        <v>121590.13417777685</v>
      </c>
      <c r="F76" s="8">
        <v>64150.433570028734</v>
      </c>
      <c r="G76" s="8"/>
      <c r="H76" s="8"/>
      <c r="I76" s="8"/>
      <c r="J76" s="30">
        <f t="shared" si="13"/>
        <v>55.216165534814166</v>
      </c>
      <c r="K76" s="30">
        <f t="shared" si="14"/>
        <v>12.293146094319585</v>
      </c>
      <c r="L76" s="31">
        <f t="shared" si="19"/>
        <v>52.759571328570473</v>
      </c>
      <c r="M76" s="26">
        <f t="shared" si="20"/>
        <v>11.502036084636027</v>
      </c>
      <c r="N76" s="30">
        <f t="shared" si="15"/>
        <v>115.13060568598166</v>
      </c>
      <c r="O76" s="30">
        <f t="shared" si="18"/>
        <v>116.58265527728973</v>
      </c>
      <c r="P76" s="26">
        <f t="shared" si="11"/>
        <v>110.00838873828027</v>
      </c>
      <c r="Q76" s="26">
        <f t="shared" si="21"/>
        <v>109.08012461201363</v>
      </c>
      <c r="R76" s="29" t="s">
        <v>3</v>
      </c>
      <c r="S76" s="32">
        <f t="shared" si="22"/>
        <v>0.44549541645297785</v>
      </c>
      <c r="T76" s="34">
        <f t="shared" si="17"/>
        <v>0.34043725309503148</v>
      </c>
    </row>
    <row r="77" spans="2:33" x14ac:dyDescent="0.25">
      <c r="B77" s="7" t="s">
        <v>4</v>
      </c>
      <c r="C77" s="8">
        <v>953913</v>
      </c>
      <c r="D77" s="8">
        <v>629589.43001885491</v>
      </c>
      <c r="E77" s="8">
        <v>141548.96111702727</v>
      </c>
      <c r="F77" s="8">
        <v>79881.731075422154</v>
      </c>
      <c r="G77" s="8"/>
      <c r="H77" s="8"/>
      <c r="I77" s="8"/>
      <c r="J77" s="30">
        <f t="shared" si="13"/>
        <v>55.425499401307491</v>
      </c>
      <c r="K77" s="30">
        <f t="shared" si="14"/>
        <v>12.378781745288306</v>
      </c>
      <c r="L77" s="31">
        <f t="shared" si="19"/>
        <v>56.433993188674123</v>
      </c>
      <c r="M77" s="26">
        <f t="shared" si="20"/>
        <v>12.687908542719637</v>
      </c>
      <c r="N77" s="30">
        <f t="shared" si="15"/>
        <v>115.56708537642248</v>
      </c>
      <c r="O77" s="30">
        <f t="shared" si="18"/>
        <v>117.39478518282675</v>
      </c>
      <c r="P77" s="26">
        <f t="shared" si="11"/>
        <v>117.6698844289366</v>
      </c>
      <c r="Q77" s="26">
        <f t="shared" si="21"/>
        <v>120.3264043619531</v>
      </c>
      <c r="R77" s="29" t="s">
        <v>4</v>
      </c>
      <c r="S77" s="32">
        <f t="shared" si="22"/>
        <v>0.60104111761593826</v>
      </c>
      <c r="T77" s="34">
        <f t="shared" si="17"/>
        <v>0.33629801305965623</v>
      </c>
    </row>
    <row r="78" spans="2:33" x14ac:dyDescent="0.25">
      <c r="B78" s="7" t="s">
        <v>5</v>
      </c>
      <c r="C78" s="8">
        <v>962652</v>
      </c>
      <c r="D78" s="8">
        <v>625562.61498156155</v>
      </c>
      <c r="E78" s="8">
        <v>141139.54273260164</v>
      </c>
      <c r="F78" s="8">
        <v>81368.290260090362</v>
      </c>
      <c r="G78" s="8"/>
      <c r="H78" s="8"/>
      <c r="I78" s="8"/>
      <c r="J78" s="30">
        <f t="shared" ref="J78:J82" si="23">AVERAGE(L77:L80)</f>
        <v>55.623684039764406</v>
      </c>
      <c r="K78" s="30">
        <f t="shared" si="14"/>
        <v>12.582374075205301</v>
      </c>
      <c r="L78" s="31">
        <f t="shared" si="19"/>
        <v>57.650952160336857</v>
      </c>
      <c r="M78" s="26">
        <f t="shared" si="20"/>
        <v>13.007217552872575</v>
      </c>
      <c r="N78" s="30">
        <f t="shared" si="15"/>
        <v>115.98031793689094</v>
      </c>
      <c r="O78" s="30">
        <f t="shared" si="18"/>
        <v>119.32556305154345</v>
      </c>
      <c r="P78" s="26">
        <f t="shared" si="11"/>
        <v>120.20735189241303</v>
      </c>
      <c r="Q78" s="26">
        <f t="shared" si="21"/>
        <v>123.35458705594988</v>
      </c>
      <c r="R78" s="29" t="s">
        <v>5</v>
      </c>
      <c r="S78" s="32">
        <f t="shared" si="22"/>
        <v>0.2697869220504836</v>
      </c>
      <c r="T78" s="34">
        <f t="shared" si="17"/>
        <v>0.30515249296015412</v>
      </c>
    </row>
    <row r="79" spans="2:33" x14ac:dyDescent="0.25">
      <c r="B79" s="7" t="s">
        <v>6</v>
      </c>
      <c r="C79" s="8">
        <v>976323</v>
      </c>
      <c r="D79" s="8">
        <v>657448.26156539889</v>
      </c>
      <c r="E79" s="8">
        <v>147626.62097213167</v>
      </c>
      <c r="F79" s="8">
        <v>80984.245443919062</v>
      </c>
      <c r="G79" s="8"/>
      <c r="H79" s="8"/>
      <c r="I79" s="8"/>
      <c r="J79" s="30">
        <f t="shared" si="23"/>
        <v>54.915477056271691</v>
      </c>
      <c r="K79" s="30">
        <f t="shared" ref="K79:K84" si="24">AVERAGE(M78:M81)</f>
        <v>12.599462555898848</v>
      </c>
      <c r="L79" s="31">
        <f t="shared" si="19"/>
        <v>54.857480927648496</v>
      </c>
      <c r="M79" s="26">
        <f t="shared" si="20"/>
        <v>12.317964800924985</v>
      </c>
      <c r="N79" s="30">
        <f t="shared" si="15"/>
        <v>114.50364352151254</v>
      </c>
      <c r="O79" s="30">
        <f t="shared" ref="O79:O84" si="25">K79/$K$53*100</f>
        <v>119.48762249821586</v>
      </c>
      <c r="P79" s="26">
        <f t="shared" si="11"/>
        <v>114.38271644605997</v>
      </c>
      <c r="Q79" s="26">
        <f t="shared" si="21"/>
        <v>116.8180247013904</v>
      </c>
      <c r="R79" s="29" t="s">
        <v>6</v>
      </c>
      <c r="S79" s="32">
        <f t="shared" si="22"/>
        <v>0.15316260400905146</v>
      </c>
      <c r="T79" s="34">
        <f t="shared" ref="T79:T84" si="26">0.078396*S82+1.56291*T78-0.641306*T77</f>
        <v>0.2606902399477391</v>
      </c>
    </row>
    <row r="80" spans="2:33" x14ac:dyDescent="0.25">
      <c r="B80" s="7" t="s">
        <v>7</v>
      </c>
      <c r="C80" s="8">
        <v>954118</v>
      </c>
      <c r="D80" s="8">
        <v>591666.32677369902</v>
      </c>
      <c r="E80" s="8">
        <v>136076.34032263252</v>
      </c>
      <c r="F80" s="8">
        <v>72872.02344620286</v>
      </c>
      <c r="G80" s="8"/>
      <c r="H80" s="8"/>
      <c r="I80" s="8"/>
      <c r="J80" s="30">
        <f t="shared" si="23"/>
        <v>54.379970690235851</v>
      </c>
      <c r="K80" s="30">
        <f t="shared" si="24"/>
        <v>12.780877593753747</v>
      </c>
      <c r="L80" s="31">
        <f t="shared" si="19"/>
        <v>53.552309882398141</v>
      </c>
      <c r="M80" s="26">
        <f t="shared" si="20"/>
        <v>12.316405404304005</v>
      </c>
      <c r="N80" s="30">
        <f t="shared" ref="N80:N85" si="27">J80/$J$53*100</f>
        <v>113.38706522105934</v>
      </c>
      <c r="O80" s="30">
        <f t="shared" si="25"/>
        <v>121.20808092749678</v>
      </c>
      <c r="P80" s="26">
        <f t="shared" ref="P80:P85" si="28">L80/$J$53*100</f>
        <v>111.66131898015416</v>
      </c>
      <c r="Q80" s="26">
        <f t="shared" ref="Q80:Q85" si="29">M80/$K$53*100</f>
        <v>116.80323608688039</v>
      </c>
      <c r="R80" s="29" t="s">
        <v>7</v>
      </c>
      <c r="S80" s="32">
        <f t="shared" si="22"/>
        <v>0.135955275604698</v>
      </c>
      <c r="T80" s="34">
        <f t="shared" si="26"/>
        <v>0.21055349378607863</v>
      </c>
    </row>
    <row r="81" spans="2:20" x14ac:dyDescent="0.25">
      <c r="B81" s="7" t="s">
        <v>8</v>
      </c>
      <c r="C81" s="8">
        <v>969446</v>
      </c>
      <c r="D81" s="8">
        <v>609228.9769450695</v>
      </c>
      <c r="E81" s="8">
        <v>144987.23478429753</v>
      </c>
      <c r="F81" s="8">
        <v>77714.847314955929</v>
      </c>
      <c r="G81" s="8"/>
      <c r="H81" s="8"/>
      <c r="I81" s="8"/>
      <c r="J81" s="30">
        <f t="shared" si="23"/>
        <v>53.833511305971726</v>
      </c>
      <c r="K81" s="30">
        <f t="shared" si="24"/>
        <v>12.845523405881163</v>
      </c>
      <c r="L81" s="31">
        <f t="shared" si="19"/>
        <v>53.601165254703261</v>
      </c>
      <c r="M81" s="26">
        <f t="shared" si="20"/>
        <v>12.756262465493826</v>
      </c>
      <c r="N81" s="30">
        <f t="shared" si="27"/>
        <v>112.24764890549777</v>
      </c>
      <c r="O81" s="30">
        <f t="shared" si="25"/>
        <v>121.82115266458887</v>
      </c>
      <c r="P81" s="26">
        <f t="shared" si="28"/>
        <v>111.76318676742302</v>
      </c>
      <c r="Q81" s="26">
        <f t="shared" si="29"/>
        <v>120.97464214864272</v>
      </c>
      <c r="R81" s="29" t="s">
        <v>8</v>
      </c>
      <c r="S81" s="32">
        <f t="shared" ref="S81:S85" si="30">F81/F77-1</f>
        <v>-2.7126149262092447E-2</v>
      </c>
      <c r="T81" s="34">
        <f t="shared" si="26"/>
        <v>0.16261471740125064</v>
      </c>
    </row>
    <row r="82" spans="2:20" x14ac:dyDescent="0.25">
      <c r="B82" s="7" t="s">
        <v>82</v>
      </c>
      <c r="C82" s="8">
        <v>978624</v>
      </c>
      <c r="D82" s="8">
        <v>588231.64780461811</v>
      </c>
      <c r="E82" s="8">
        <v>145528.18369750673</v>
      </c>
      <c r="F82" s="8">
        <v>80781.132810950832</v>
      </c>
      <c r="G82" s="8"/>
      <c r="H82" s="8"/>
      <c r="I82" s="8"/>
      <c r="J82" s="30">
        <f t="shared" si="23"/>
        <v>53.472685391056309</v>
      </c>
      <c r="K82" s="30">
        <f t="shared" si="24"/>
        <v>12.917666666214263</v>
      </c>
      <c r="L82" s="31">
        <f t="shared" ref="L82:L87" si="31">F82/E82*100</f>
        <v>55.508926696193505</v>
      </c>
      <c r="M82" s="26">
        <f t="shared" ref="M82:M87" si="32">F82/D82*100</f>
        <v>13.732877704292168</v>
      </c>
      <c r="N82" s="30">
        <f t="shared" si="27"/>
        <v>111.49529484887249</v>
      </c>
      <c r="O82" s="30">
        <f t="shared" si="25"/>
        <v>122.50532682029012</v>
      </c>
      <c r="P82" s="26">
        <f t="shared" si="28"/>
        <v>115.74103869060026</v>
      </c>
      <c r="Q82" s="26">
        <f t="shared" si="29"/>
        <v>130.2364207730736</v>
      </c>
      <c r="R82" s="29" t="s">
        <v>82</v>
      </c>
      <c r="S82" s="32">
        <f t="shared" si="30"/>
        <v>-7.2160475200192531E-3</v>
      </c>
      <c r="T82" s="34">
        <f t="shared" si="26"/>
        <v>0.12572466713218614</v>
      </c>
    </row>
    <row r="83" spans="2:20" x14ac:dyDescent="0.25">
      <c r="B83" s="7" t="s">
        <v>87</v>
      </c>
      <c r="C83" s="8">
        <v>991806</v>
      </c>
      <c r="D83" s="8">
        <v>634190.9768324797</v>
      </c>
      <c r="E83" s="8">
        <v>151427.46227804635</v>
      </c>
      <c r="F83" s="8">
        <v>79759.332926515795</v>
      </c>
      <c r="G83" s="8"/>
      <c r="H83" s="8"/>
      <c r="I83" s="8"/>
      <c r="J83" s="30">
        <f>AVERAGE(L82:L85)</f>
        <v>53.565130855405471</v>
      </c>
      <c r="K83" s="30">
        <f t="shared" si="24"/>
        <v>13.099393833450925</v>
      </c>
      <c r="L83" s="31">
        <f t="shared" si="31"/>
        <v>52.671643390592003</v>
      </c>
      <c r="M83" s="26">
        <f t="shared" si="32"/>
        <v>12.576548049434653</v>
      </c>
      <c r="N83" s="30">
        <f t="shared" si="27"/>
        <v>111.68805184676162</v>
      </c>
      <c r="O83" s="30">
        <f t="shared" si="25"/>
        <v>124.22874534390628</v>
      </c>
      <c r="P83" s="26">
        <f t="shared" si="28"/>
        <v>109.82505118381358</v>
      </c>
      <c r="Q83" s="26">
        <f t="shared" si="29"/>
        <v>119.27031164975868</v>
      </c>
      <c r="R83" s="29" t="s">
        <v>87</v>
      </c>
      <c r="S83" s="32">
        <f t="shared" si="30"/>
        <v>-1.5125318643013252E-2</v>
      </c>
      <c r="T83" s="34">
        <f t="shared" si="26"/>
        <v>9.4168451819938936E-2</v>
      </c>
    </row>
    <row r="84" spans="2:20" x14ac:dyDescent="0.25">
      <c r="B84" s="7" t="s">
        <v>89</v>
      </c>
      <c r="C84" s="8">
        <v>974979</v>
      </c>
      <c r="D84" s="8">
        <v>583436.20235351857</v>
      </c>
      <c r="E84" s="8">
        <v>141131.08823520874</v>
      </c>
      <c r="F84" s="8">
        <v>73542.007550700626</v>
      </c>
      <c r="G84" s="8"/>
      <c r="H84" s="8"/>
      <c r="I84" s="8"/>
      <c r="J84" s="30">
        <f>AVERAGE(L83:L86)</f>
        <v>53.341733106970004</v>
      </c>
      <c r="K84" s="30">
        <f t="shared" si="24"/>
        <v>13.06750348543606</v>
      </c>
      <c r="L84" s="31">
        <f t="shared" si="31"/>
        <v>52.109006222736475</v>
      </c>
      <c r="M84" s="26">
        <f t="shared" si="32"/>
        <v>12.604978445636405</v>
      </c>
      <c r="N84" s="30">
        <f t="shared" si="27"/>
        <v>111.22224771427358</v>
      </c>
      <c r="O84" s="30">
        <f t="shared" si="25"/>
        <v>123.92631166087963</v>
      </c>
      <c r="P84" s="26">
        <f t="shared" si="28"/>
        <v>108.65190275365305</v>
      </c>
      <c r="Q84" s="26">
        <f t="shared" si="29"/>
        <v>119.5399327096855</v>
      </c>
      <c r="R84" s="29" t="s">
        <v>89</v>
      </c>
      <c r="S84" s="32">
        <f t="shared" si="30"/>
        <v>9.1939824477684784E-3</v>
      </c>
      <c r="T84" s="34">
        <f t="shared" si="26"/>
        <v>6.7561157411596337E-2</v>
      </c>
    </row>
    <row r="85" spans="2:20" x14ac:dyDescent="0.25">
      <c r="B85" s="7" t="s">
        <v>90</v>
      </c>
      <c r="C85" s="8">
        <v>988635</v>
      </c>
      <c r="D85" s="8">
        <v>624921.27950445877</v>
      </c>
      <c r="E85" s="8">
        <v>156119.56076314795</v>
      </c>
      <c r="F85" s="8">
        <v>84259.205571121245</v>
      </c>
      <c r="G85" s="8"/>
      <c r="H85" s="8"/>
      <c r="I85" s="8"/>
      <c r="J85" s="30">
        <f>AVERAGE(L84:L87)</f>
        <v>53.06819980719267</v>
      </c>
      <c r="K85" s="30">
        <f>AVERAGE(M84:M87)</f>
        <v>12.94393492062747</v>
      </c>
      <c r="L85" s="31">
        <f t="shared" si="31"/>
        <v>53.9709471120999</v>
      </c>
      <c r="M85" s="26">
        <f t="shared" si="32"/>
        <v>13.483171134440472</v>
      </c>
      <c r="N85" s="30">
        <f t="shared" si="27"/>
        <v>110.65190650760661</v>
      </c>
      <c r="O85" s="30">
        <f>K85/$K$53*100</f>
        <v>122.75444310228127</v>
      </c>
      <c r="P85" s="26">
        <f t="shared" si="28"/>
        <v>112.53421475897957</v>
      </c>
      <c r="Q85" s="26">
        <f t="shared" si="29"/>
        <v>127.86831624310737</v>
      </c>
      <c r="R85" s="29" t="s">
        <v>90</v>
      </c>
      <c r="S85" s="32">
        <f t="shared" si="30"/>
        <v>8.4209883725858914E-2</v>
      </c>
      <c r="T85" s="34">
        <f>0.078396*S88+1.56291*T84-0.641306*T83</f>
        <v>4.1554863292549683E-2</v>
      </c>
    </row>
    <row r="86" spans="2:20" x14ac:dyDescent="0.25">
      <c r="B86" s="7" t="s">
        <v>91</v>
      </c>
      <c r="C86" s="8">
        <v>996473</v>
      </c>
      <c r="D86" s="8">
        <v>608575.38952852553</v>
      </c>
      <c r="E86" s="8">
        <v>151603.21854442338</v>
      </c>
      <c r="F86" s="8">
        <v>82798.606743758224</v>
      </c>
      <c r="G86" s="8"/>
      <c r="H86" s="8"/>
      <c r="I86" s="8"/>
      <c r="J86" s="30">
        <f>AVERAGE(L85:L88)</f>
        <v>52.345455554282466</v>
      </c>
      <c r="K86" s="30">
        <f>AVERAGE(M85:M88)</f>
        <v>12.625443589703746</v>
      </c>
      <c r="L86" s="31">
        <f t="shared" si="31"/>
        <v>54.615335702451631</v>
      </c>
      <c r="M86" s="26">
        <f t="shared" si="32"/>
        <v>13.605316312232707</v>
      </c>
      <c r="N86" s="30">
        <f>J86/$J$53*100</f>
        <v>109.14492059528081</v>
      </c>
      <c r="O86" s="30">
        <f>K86/$K$53*100</f>
        <v>119.73401490944926</v>
      </c>
      <c r="P86" s="26">
        <f>L86/$J$53*100</f>
        <v>113.87782216064809</v>
      </c>
      <c r="Q86" s="26">
        <f>M86/$K$53*100</f>
        <v>129.02668604096698</v>
      </c>
      <c r="R86" s="29" t="s">
        <v>91</v>
      </c>
      <c r="S86" s="32">
        <f>F86/F82-1</f>
        <v>2.497456847416113E-2</v>
      </c>
      <c r="T86" s="34">
        <f>0.078396*S89+1.56291*T85-0.641306*T84</f>
        <v>2.4697041661020228E-2</v>
      </c>
    </row>
    <row r="87" spans="2:20" x14ac:dyDescent="0.25">
      <c r="B87" s="7" t="s">
        <v>92</v>
      </c>
      <c r="C87" s="8">
        <v>1008397</v>
      </c>
      <c r="D87" s="8">
        <v>668659.43260246026</v>
      </c>
      <c r="E87" s="8">
        <v>156636.60977642593</v>
      </c>
      <c r="F87" s="8">
        <v>80789.263371029054</v>
      </c>
      <c r="G87" s="8"/>
      <c r="H87" s="8"/>
      <c r="I87" s="8"/>
      <c r="J87" s="30">
        <f>AVERAGE(L86:L89)</f>
        <v>52.219511215829158</v>
      </c>
      <c r="K87" s="30">
        <f>AVERAGE(M86:M89)</f>
        <v>12.638598459320068</v>
      </c>
      <c r="L87" s="31">
        <f t="shared" si="31"/>
        <v>51.577510191482688</v>
      </c>
      <c r="M87" s="26">
        <f t="shared" si="32"/>
        <v>12.082273790200293</v>
      </c>
      <c r="N87" s="30">
        <f>J87/$J$53*100</f>
        <v>108.88231547179197</v>
      </c>
      <c r="O87" s="30">
        <f>K87/$K$53*100</f>
        <v>119.85876976210706</v>
      </c>
      <c r="P87" s="26">
        <f>L87/$J$53*100</f>
        <v>107.5436863571457</v>
      </c>
      <c r="Q87" s="26">
        <f>M87/$K$53*100</f>
        <v>114.58283741536528</v>
      </c>
      <c r="R87" s="7" t="s">
        <v>92</v>
      </c>
      <c r="S87" s="32">
        <f>F87/F83-1</f>
        <v>1.2912977161709138E-2</v>
      </c>
      <c r="T87" s="34">
        <f>0.078396*S90+1.56291*T86-0.641306*T85</f>
        <v>1.7078873270355194E-2</v>
      </c>
    </row>
    <row r="88" spans="2:20" x14ac:dyDescent="0.25">
      <c r="B88" s="7" t="s">
        <v>93</v>
      </c>
      <c r="C88" s="8">
        <v>951978</v>
      </c>
      <c r="D88" s="8">
        <v>618845.14166860911</v>
      </c>
      <c r="E88" s="8">
        <v>142471.0118038606</v>
      </c>
      <c r="F88" s="8">
        <v>70121.42420696764</v>
      </c>
      <c r="G88" s="8"/>
      <c r="H88" s="8"/>
      <c r="I88" s="8"/>
      <c r="J88" s="30">
        <f>AVERAGE(L87:L90)</f>
        <v>52.255084011479987</v>
      </c>
      <c r="K88" s="30">
        <f>AVERAGE(M87:M90)</f>
        <v>12.709059835079069</v>
      </c>
      <c r="L88" s="31">
        <f>F88/E88*100</f>
        <v>49.218029211095647</v>
      </c>
      <c r="M88" s="26">
        <f t="shared" ref="M88" si="33">F88/D88*100</f>
        <v>11.331013121941512</v>
      </c>
      <c r="N88" s="30">
        <f>J88/$J$53*100</f>
        <v>108.95648790788121</v>
      </c>
      <c r="O88" s="30">
        <f>K88/$K$53*100</f>
        <v>120.52699368277378</v>
      </c>
      <c r="P88" s="26">
        <f>L88/$J$53*100</f>
        <v>102.62395910434982</v>
      </c>
      <c r="Q88" s="26">
        <f>M88/$K$53*100</f>
        <v>107.45821993835744</v>
      </c>
      <c r="R88" s="48" t="s">
        <v>93</v>
      </c>
      <c r="S88" s="32">
        <f>F88/F84-1</f>
        <v>-4.6511965849923231E-2</v>
      </c>
    </row>
    <row r="89" spans="2:20" x14ac:dyDescent="0.25">
      <c r="B89" s="7" t="s">
        <v>94</v>
      </c>
      <c r="C89" s="8">
        <v>946583</v>
      </c>
      <c r="D89" s="8">
        <v>646931.60020344891</v>
      </c>
      <c r="E89" s="8">
        <v>163777.71108538582</v>
      </c>
      <c r="F89" s="8">
        <v>87567.306812259514</v>
      </c>
      <c r="G89" s="8"/>
      <c r="H89" s="8"/>
      <c r="I89" s="8"/>
      <c r="L89" s="31">
        <f>F89/E89*100</f>
        <v>53.467169758286673</v>
      </c>
      <c r="M89" s="26">
        <f>F89/D89*100</f>
        <v>13.535790612905767</v>
      </c>
      <c r="P89" s="26">
        <f>L89/$J$53*100</f>
        <v>111.48379426502426</v>
      </c>
      <c r="Q89" s="26">
        <f>M89/$K$53*100</f>
        <v>128.36733565373854</v>
      </c>
      <c r="R89" s="7" t="s">
        <v>94</v>
      </c>
      <c r="S89" s="32">
        <f>F89/F85-1</f>
        <v>3.9261006779205632E-2</v>
      </c>
    </row>
    <row r="90" spans="2:20" x14ac:dyDescent="0.25">
      <c r="B90" s="7" t="s">
        <v>96</v>
      </c>
      <c r="C90" s="8">
        <v>938359</v>
      </c>
      <c r="D90" s="8">
        <v>635231.65069372591</v>
      </c>
      <c r="E90" s="8">
        <v>161102.02770258655</v>
      </c>
      <c r="F90" s="8">
        <v>88215.647233640193</v>
      </c>
      <c r="L90" s="31">
        <f>F90/E90*100</f>
        <v>54.757626885054947</v>
      </c>
      <c r="M90" s="26">
        <f>F90/D90*100</f>
        <v>13.887161815268707</v>
      </c>
      <c r="P90" s="26">
        <f>L90/$J$53*100</f>
        <v>114.17451190500505</v>
      </c>
      <c r="Q90" s="26">
        <f>M90/$K$53*100</f>
        <v>131.69958172363388</v>
      </c>
      <c r="R90" s="7" t="s">
        <v>96</v>
      </c>
      <c r="S90" s="32">
        <f>F90/F86-1</f>
        <v>6.5424295201565563E-2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6" orientation="landscape" r:id="rId1"/>
  <ignoredErrors>
    <ignoredError sqref="B18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W90"/>
  <sheetViews>
    <sheetView topLeftCell="A2" zoomScale="70" zoomScaleNormal="70" zoomScaleSheetLayoutView="50" workbookViewId="0">
      <pane xSplit="2" ySplit="2" topLeftCell="L19" activePane="bottomRight" state="frozen"/>
      <selection activeCell="H92" sqref="H92"/>
      <selection pane="topRight" activeCell="H92" sqref="H92"/>
      <selection pane="bottomLeft" activeCell="H92" sqref="H92"/>
      <selection pane="bottomRight" activeCell="O20" sqref="O19:AM20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0" t="s">
        <v>73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32</v>
      </c>
      <c r="D4" s="8">
        <v>30381.922745669999</v>
      </c>
      <c r="E4" s="8">
        <v>4677.0654454200003</v>
      </c>
      <c r="F4" s="9">
        <v>4232.7908432200002</v>
      </c>
      <c r="G4" s="8">
        <v>33909.932581790003</v>
      </c>
      <c r="H4" s="8">
        <v>1411.9726177299999</v>
      </c>
      <c r="I4" s="9">
        <v>816.26943931000005</v>
      </c>
      <c r="J4" s="4"/>
      <c r="K4" s="21">
        <f>I4/Total!I4</f>
        <v>6.4540241259000092E-3</v>
      </c>
      <c r="L4" s="43">
        <f t="shared" ref="L4:L17" si="0">F4/E4*100</f>
        <v>90.50099667441998</v>
      </c>
      <c r="M4" s="23">
        <f t="shared" ref="M4:M17" si="1">F4/D4*100</f>
        <v>13.931938668441427</v>
      </c>
      <c r="N4" s="23">
        <f t="shared" ref="N4:N17" si="2">I4/H4*100</f>
        <v>57.810571470026105</v>
      </c>
      <c r="O4" s="23">
        <f t="shared" ref="O4:O17" si="3">I4/G4*100</f>
        <v>2.4071691600718355</v>
      </c>
      <c r="P4" s="12"/>
      <c r="R4" s="3">
        <v>2009</v>
      </c>
    </row>
    <row r="5" spans="2:20" x14ac:dyDescent="0.25">
      <c r="B5" s="3">
        <v>2010</v>
      </c>
      <c r="C5" s="8">
        <v>27</v>
      </c>
      <c r="D5" s="8">
        <v>36028.837776790002</v>
      </c>
      <c r="E5" s="8">
        <v>6754.3120932600004</v>
      </c>
      <c r="F5" s="9">
        <v>6321.2732309800003</v>
      </c>
      <c r="G5" s="8">
        <v>40204.30254425</v>
      </c>
      <c r="H5" s="8">
        <v>2093.0895318500002</v>
      </c>
      <c r="I5" s="9">
        <v>1487.61266839</v>
      </c>
      <c r="J5" s="4"/>
      <c r="K5" s="21">
        <f>I5/Total!I5</f>
        <v>1.1708974700158555E-2</v>
      </c>
      <c r="L5" s="43">
        <f t="shared" si="0"/>
        <v>93.588705166405902</v>
      </c>
      <c r="M5" s="23">
        <f t="shared" si="1"/>
        <v>17.545037867006087</v>
      </c>
      <c r="N5" s="23">
        <f t="shared" si="2"/>
        <v>71.072576961156415</v>
      </c>
      <c r="O5" s="23">
        <f t="shared" si="3"/>
        <v>3.7001330062937696</v>
      </c>
      <c r="P5" s="12"/>
      <c r="R5" s="3">
        <v>2010</v>
      </c>
      <c r="S5" s="13">
        <f t="shared" ref="S5:S17" si="4">F5/F4-1</f>
        <v>0.49340552489270517</v>
      </c>
      <c r="T5" s="13">
        <f t="shared" ref="T5:T15" si="5">I5/I4-1</f>
        <v>0.82245297538946494</v>
      </c>
    </row>
    <row r="6" spans="2:20" x14ac:dyDescent="0.25">
      <c r="B6" s="3">
        <v>2011</v>
      </c>
      <c r="C6" s="8">
        <v>29</v>
      </c>
      <c r="D6" s="8">
        <v>42510.671009370002</v>
      </c>
      <c r="E6" s="8">
        <v>6554.8329865599999</v>
      </c>
      <c r="F6" s="9">
        <v>6089.5287881200002</v>
      </c>
      <c r="G6" s="8">
        <v>49299.086331749997</v>
      </c>
      <c r="H6" s="8">
        <v>1994.00707721</v>
      </c>
      <c r="I6" s="9">
        <v>1381.12745971</v>
      </c>
      <c r="J6" s="4"/>
      <c r="K6" s="21">
        <f>I6/Total!I6</f>
        <v>1.3705088675175127E-2</v>
      </c>
      <c r="L6" s="43">
        <f t="shared" si="0"/>
        <v>92.901356916430103</v>
      </c>
      <c r="M6" s="23">
        <f t="shared" si="1"/>
        <v>14.324706346737681</v>
      </c>
      <c r="N6" s="23">
        <f t="shared" si="2"/>
        <v>69.263919646787983</v>
      </c>
      <c r="O6" s="23">
        <f t="shared" si="3"/>
        <v>2.8015274977226405</v>
      </c>
      <c r="P6" s="12"/>
      <c r="R6" s="3">
        <v>2011</v>
      </c>
      <c r="S6" s="13">
        <f t="shared" si="4"/>
        <v>-3.6661038748371344E-2</v>
      </c>
      <c r="T6" s="13">
        <f t="shared" si="5"/>
        <v>-7.1581273097953479E-2</v>
      </c>
    </row>
    <row r="7" spans="2:20" x14ac:dyDescent="0.25">
      <c r="B7" s="3">
        <v>2012</v>
      </c>
      <c r="C7" s="8">
        <v>27</v>
      </c>
      <c r="D7" s="8">
        <v>48825.492897639997</v>
      </c>
      <c r="E7" s="8">
        <v>10778.542543740001</v>
      </c>
      <c r="F7" s="9">
        <v>10309.99547978</v>
      </c>
      <c r="G7" s="8">
        <v>58619.708881550003</v>
      </c>
      <c r="H7" s="8">
        <v>2881.05561334</v>
      </c>
      <c r="I7" s="9">
        <v>2274.1115318500001</v>
      </c>
      <c r="J7" s="4"/>
      <c r="K7" s="21">
        <f>I7/Total!I7</f>
        <v>2.1342518147686368E-2</v>
      </c>
      <c r="L7" s="43">
        <f t="shared" si="0"/>
        <v>95.652964563078839</v>
      </c>
      <c r="M7" s="23">
        <f t="shared" si="1"/>
        <v>21.116009010691091</v>
      </c>
      <c r="N7" s="23">
        <f t="shared" si="2"/>
        <v>78.93327436375408</v>
      </c>
      <c r="O7" s="23">
        <f t="shared" si="3"/>
        <v>3.8794316369690387</v>
      </c>
      <c r="P7" s="12"/>
      <c r="R7" s="3">
        <v>2012</v>
      </c>
      <c r="S7" s="13">
        <f t="shared" si="4"/>
        <v>0.69306950315986104</v>
      </c>
      <c r="T7" s="13">
        <f t="shared" si="5"/>
        <v>0.64656166660208392</v>
      </c>
    </row>
    <row r="8" spans="2:20" x14ac:dyDescent="0.25">
      <c r="B8" s="3">
        <v>2013</v>
      </c>
      <c r="C8" s="8">
        <v>24</v>
      </c>
      <c r="D8" s="8">
        <v>44186.296963510002</v>
      </c>
      <c r="E8" s="8">
        <v>6469.68002849</v>
      </c>
      <c r="F8" s="9">
        <v>5993.4031905399997</v>
      </c>
      <c r="G8" s="8">
        <v>54437.148775729998</v>
      </c>
      <c r="H8" s="8">
        <v>1790.8207204099999</v>
      </c>
      <c r="I8" s="9">
        <v>1158.16175077</v>
      </c>
      <c r="J8" s="4"/>
      <c r="K8" s="21">
        <f>I8/Total!I8</f>
        <v>1.2216212363784685E-2</v>
      </c>
      <c r="L8" s="43">
        <f t="shared" si="0"/>
        <v>92.638324679850342</v>
      </c>
      <c r="M8" s="23">
        <f t="shared" si="1"/>
        <v>13.563940864946163</v>
      </c>
      <c r="N8" s="23">
        <f t="shared" si="2"/>
        <v>64.672121422899579</v>
      </c>
      <c r="O8" s="23">
        <f t="shared" si="3"/>
        <v>2.1275209609918981</v>
      </c>
      <c r="P8" s="12"/>
      <c r="R8" s="3">
        <v>2013</v>
      </c>
      <c r="S8" s="13">
        <f t="shared" si="4"/>
        <v>-0.41868032800845711</v>
      </c>
      <c r="T8" s="13">
        <f t="shared" si="5"/>
        <v>-0.49071901947226393</v>
      </c>
    </row>
    <row r="9" spans="2:20" x14ac:dyDescent="0.25">
      <c r="B9" s="3">
        <v>2014</v>
      </c>
      <c r="C9" s="8">
        <v>18</v>
      </c>
      <c r="D9" s="8">
        <v>41848.548665809998</v>
      </c>
      <c r="E9" s="8">
        <v>5900.8451605299997</v>
      </c>
      <c r="F9" s="9">
        <v>5367.6568551600003</v>
      </c>
      <c r="G9" s="8">
        <v>50757.69255344</v>
      </c>
      <c r="H9" s="8">
        <v>1477.8706491999999</v>
      </c>
      <c r="I9" s="9">
        <v>748.55499967000003</v>
      </c>
      <c r="J9" s="4"/>
      <c r="K9" s="21">
        <f>I9/Total!I9</f>
        <v>7.0089140390291087E-3</v>
      </c>
      <c r="L9" s="43">
        <f t="shared" si="0"/>
        <v>90.964204434028744</v>
      </c>
      <c r="M9" s="23">
        <f t="shared" si="1"/>
        <v>12.826387118044414</v>
      </c>
      <c r="N9" s="23">
        <f t="shared" si="2"/>
        <v>50.650914548929393</v>
      </c>
      <c r="O9" s="23">
        <f t="shared" si="3"/>
        <v>1.4747616804721519</v>
      </c>
      <c r="P9" s="12"/>
      <c r="R9" s="3">
        <v>2014</v>
      </c>
      <c r="S9" s="13">
        <f t="shared" si="4"/>
        <v>-0.10440584680965215</v>
      </c>
      <c r="T9" s="13">
        <f t="shared" si="5"/>
        <v>-0.35366972776270178</v>
      </c>
    </row>
    <row r="10" spans="2:20" x14ac:dyDescent="0.25">
      <c r="B10" s="3">
        <v>2015</v>
      </c>
      <c r="C10" s="8">
        <v>15</v>
      </c>
      <c r="D10" s="8">
        <v>34613.406397079998</v>
      </c>
      <c r="E10" s="8">
        <v>3884.2823074299999</v>
      </c>
      <c r="F10" s="9">
        <v>3402.7651066799999</v>
      </c>
      <c r="G10" s="8">
        <v>39281.386256650003</v>
      </c>
      <c r="H10" s="8">
        <v>3304.4530083599998</v>
      </c>
      <c r="I10" s="9">
        <v>2665.22035112</v>
      </c>
      <c r="J10" s="4"/>
      <c r="K10" s="21">
        <f>I10/Total!I10</f>
        <v>2.1441583424234644E-2</v>
      </c>
      <c r="L10" s="43">
        <f t="shared" si="0"/>
        <v>87.603444790072643</v>
      </c>
      <c r="M10" s="23">
        <f t="shared" si="1"/>
        <v>9.8307721223504263</v>
      </c>
      <c r="N10" s="23">
        <f t="shared" si="2"/>
        <v>80.655416929131917</v>
      </c>
      <c r="O10" s="23">
        <f t="shared" si="3"/>
        <v>6.7849447412737405</v>
      </c>
      <c r="P10" s="12"/>
      <c r="R10" s="3">
        <v>2015</v>
      </c>
      <c r="S10" s="13">
        <f t="shared" si="4"/>
        <v>-0.36606135628642578</v>
      </c>
      <c r="T10" s="13">
        <f t="shared" si="5"/>
        <v>2.5604870080287494</v>
      </c>
    </row>
    <row r="11" spans="2:20" x14ac:dyDescent="0.25">
      <c r="B11" s="3">
        <v>2016</v>
      </c>
      <c r="C11" s="8">
        <v>16</v>
      </c>
      <c r="D11" s="8">
        <v>30523.575242160001</v>
      </c>
      <c r="E11" s="8">
        <v>4648.6304511600001</v>
      </c>
      <c r="F11" s="9">
        <v>4161.9551464200003</v>
      </c>
      <c r="G11" s="8">
        <v>34141.731242839996</v>
      </c>
      <c r="H11" s="8">
        <v>2906.6836733499999</v>
      </c>
      <c r="I11" s="9">
        <v>2213.6380822699998</v>
      </c>
      <c r="J11" s="4"/>
      <c r="K11" s="21">
        <f>I11/Total!I11</f>
        <v>1.807082191702316E-2</v>
      </c>
      <c r="L11" s="43">
        <f t="shared" si="0"/>
        <v>89.530780950364502</v>
      </c>
      <c r="M11" s="23">
        <f t="shared" si="1"/>
        <v>13.635215119464098</v>
      </c>
      <c r="N11" s="23">
        <f t="shared" si="2"/>
        <v>76.156827884843281</v>
      </c>
      <c r="O11" s="23">
        <f t="shared" si="3"/>
        <v>6.4836726249323728</v>
      </c>
      <c r="P11" s="12"/>
      <c r="R11" s="3">
        <v>2016</v>
      </c>
      <c r="S11" s="13">
        <f t="shared" si="4"/>
        <v>0.22310974044303777</v>
      </c>
      <c r="T11" s="13">
        <f t="shared" si="5"/>
        <v>-0.16943524713077951</v>
      </c>
    </row>
    <row r="12" spans="2:20" x14ac:dyDescent="0.25">
      <c r="B12" s="3">
        <v>2017</v>
      </c>
      <c r="C12" s="8">
        <v>17</v>
      </c>
      <c r="D12" s="8">
        <v>37922.490068840001</v>
      </c>
      <c r="E12" s="8">
        <v>6489.0859675000002</v>
      </c>
      <c r="F12" s="9">
        <v>5998.1172701699998</v>
      </c>
      <c r="G12" s="8">
        <v>40761.378450919998</v>
      </c>
      <c r="H12" s="8">
        <v>2953.56403507</v>
      </c>
      <c r="I12" s="9">
        <v>2309.16065381</v>
      </c>
      <c r="J12" s="4"/>
      <c r="K12" s="21">
        <f>I12/Total!I12</f>
        <v>1.7228887009550782E-2</v>
      </c>
      <c r="L12" s="43">
        <f t="shared" si="0"/>
        <v>92.433931376638057</v>
      </c>
      <c r="M12" s="23">
        <f t="shared" si="1"/>
        <v>15.816781174658434</v>
      </c>
      <c r="N12" s="23">
        <f t="shared" si="2"/>
        <v>78.182176732635909</v>
      </c>
      <c r="O12" s="23">
        <f t="shared" si="3"/>
        <v>5.6650700775255105</v>
      </c>
      <c r="P12" s="12"/>
      <c r="R12" s="3">
        <v>2017</v>
      </c>
      <c r="S12" s="13">
        <f t="shared" si="4"/>
        <v>0.44117777802805391</v>
      </c>
      <c r="T12" s="13">
        <f t="shared" si="5"/>
        <v>4.3151846864707633E-2</v>
      </c>
    </row>
    <row r="13" spans="2:20" x14ac:dyDescent="0.25">
      <c r="B13" s="3">
        <v>2018</v>
      </c>
      <c r="C13" s="8">
        <v>15</v>
      </c>
      <c r="D13" s="8">
        <v>46194.949400700003</v>
      </c>
      <c r="E13" s="8">
        <v>10847.205484669999</v>
      </c>
      <c r="F13" s="9">
        <v>10314.37559928</v>
      </c>
      <c r="G13" s="8">
        <v>48548.037540129997</v>
      </c>
      <c r="H13" s="8">
        <v>2718.17984131</v>
      </c>
      <c r="I13" s="9">
        <v>2067.4539662299999</v>
      </c>
      <c r="J13" s="4"/>
      <c r="K13" s="21">
        <f>I13/Total!I13</f>
        <v>1.4818021262979448E-2</v>
      </c>
      <c r="L13" s="43">
        <f t="shared" si="0"/>
        <v>95.087860314409738</v>
      </c>
      <c r="M13" s="23">
        <f t="shared" si="1"/>
        <v>22.327929206745065</v>
      </c>
      <c r="N13" s="23">
        <f t="shared" si="2"/>
        <v>76.060234676510987</v>
      </c>
      <c r="O13" s="23">
        <f t="shared" si="3"/>
        <v>4.2585737158191712</v>
      </c>
      <c r="P13" s="12"/>
      <c r="R13" s="3">
        <v>2018</v>
      </c>
      <c r="S13" s="13">
        <f t="shared" si="4"/>
        <v>0.71960219093676847</v>
      </c>
      <c r="T13" s="13">
        <f t="shared" si="5"/>
        <v>-0.10467296295785922</v>
      </c>
    </row>
    <row r="14" spans="2:20" x14ac:dyDescent="0.25">
      <c r="B14" s="3">
        <v>2019</v>
      </c>
      <c r="C14" s="8">
        <v>13</v>
      </c>
      <c r="D14" s="8">
        <v>45694.10440656</v>
      </c>
      <c r="E14" s="8">
        <v>11548.600300829999</v>
      </c>
      <c r="F14" s="9">
        <v>11037.264243879999</v>
      </c>
      <c r="G14" s="8">
        <v>46831.756394850003</v>
      </c>
      <c r="H14" s="8">
        <v>1991.26695451</v>
      </c>
      <c r="I14" s="9">
        <v>1323.2293211199999</v>
      </c>
      <c r="J14" s="4"/>
      <c r="K14" s="21">
        <f>I14/Total!I14</f>
        <v>9.0116973889706863E-3</v>
      </c>
      <c r="L14" s="43">
        <f t="shared" si="0"/>
        <v>95.572311417572834</v>
      </c>
      <c r="M14" s="23">
        <f t="shared" si="1"/>
        <v>24.154679005581851</v>
      </c>
      <c r="N14" s="23">
        <f t="shared" si="2"/>
        <v>66.451628603740517</v>
      </c>
      <c r="O14" s="23">
        <f t="shared" si="3"/>
        <v>2.8254958237387671</v>
      </c>
      <c r="P14" s="12"/>
      <c r="R14" s="3">
        <v>2019</v>
      </c>
      <c r="S14" s="13">
        <f t="shared" si="4"/>
        <v>7.008554591035665E-2</v>
      </c>
      <c r="T14" s="13">
        <f t="shared" si="5"/>
        <v>-0.3599715675735663</v>
      </c>
    </row>
    <row r="15" spans="2:20" x14ac:dyDescent="0.25">
      <c r="B15" s="3">
        <v>2020</v>
      </c>
      <c r="C15" s="8">
        <v>13</v>
      </c>
      <c r="D15" s="8">
        <v>28818.407466600001</v>
      </c>
      <c r="E15" s="8">
        <v>5638.2640677600002</v>
      </c>
      <c r="F15" s="9">
        <v>5103.1773018000004</v>
      </c>
      <c r="G15" s="8">
        <v>29870.819540119999</v>
      </c>
      <c r="H15" s="8">
        <v>800.74598710999999</v>
      </c>
      <c r="I15" s="9">
        <v>109.07275817999999</v>
      </c>
      <c r="J15" s="4"/>
      <c r="K15" s="21">
        <f>I15/Total!I15</f>
        <v>9.4206947931167902E-4</v>
      </c>
      <c r="L15" s="43">
        <f t="shared" si="0"/>
        <v>90.50972498752472</v>
      </c>
      <c r="M15" s="23">
        <f t="shared" si="1"/>
        <v>17.708047565482193</v>
      </c>
      <c r="N15" s="23">
        <f t="shared" si="2"/>
        <v>13.621393042962133</v>
      </c>
      <c r="O15" s="23">
        <f t="shared" si="3"/>
        <v>0.36514819432222989</v>
      </c>
      <c r="P15" s="12"/>
      <c r="R15" s="3">
        <v>2020</v>
      </c>
      <c r="S15" s="13">
        <f t="shared" si="4"/>
        <v>-0.53764110480279226</v>
      </c>
      <c r="T15" s="13">
        <f t="shared" si="5"/>
        <v>-0.91757078199591335</v>
      </c>
    </row>
    <row r="16" spans="2:20" x14ac:dyDescent="0.25">
      <c r="B16" s="3">
        <v>2021</v>
      </c>
      <c r="C16" s="8">
        <v>13</v>
      </c>
      <c r="D16" s="8">
        <v>43870.970192770001</v>
      </c>
      <c r="E16" s="8">
        <v>11840.13418069</v>
      </c>
      <c r="F16" s="9">
        <v>11321.888993869999</v>
      </c>
      <c r="G16" s="8">
        <v>45455.597289609999</v>
      </c>
      <c r="H16" s="8">
        <v>1568.5403934799999</v>
      </c>
      <c r="I16" s="9">
        <v>854.45152031999999</v>
      </c>
      <c r="J16" s="4"/>
      <c r="K16" s="21">
        <f>I16/Total!I16</f>
        <v>5.4854988434920628E-3</v>
      </c>
      <c r="L16" s="43">
        <f t="shared" si="0"/>
        <v>95.622978769402764</v>
      </c>
      <c r="M16" s="23">
        <f t="shared" si="1"/>
        <v>25.807245529609606</v>
      </c>
      <c r="N16" s="23">
        <f t="shared" si="2"/>
        <v>54.474307698528193</v>
      </c>
      <c r="O16" s="23">
        <f t="shared" si="3"/>
        <v>1.8797498465943732</v>
      </c>
      <c r="P16" s="12"/>
      <c r="R16" s="3">
        <v>2021</v>
      </c>
      <c r="S16" s="13">
        <f>F16/F15-1</f>
        <v>1.2185960479712366</v>
      </c>
      <c r="T16" s="13">
        <f>I16/I15-1</f>
        <v>6.8337756794406941</v>
      </c>
    </row>
    <row r="17" spans="2:20" x14ac:dyDescent="0.25">
      <c r="B17" s="3">
        <v>2022</v>
      </c>
      <c r="C17" s="8">
        <v>13</v>
      </c>
      <c r="D17" s="8">
        <v>72790.494366660001</v>
      </c>
      <c r="E17" s="8">
        <v>4150.7628844600004</v>
      </c>
      <c r="F17" s="9">
        <v>3592.1052490500001</v>
      </c>
      <c r="G17" s="8">
        <v>73484.167962320003</v>
      </c>
      <c r="H17" s="8">
        <v>4593.9129555099998</v>
      </c>
      <c r="I17" s="9">
        <v>3799.6961305300001</v>
      </c>
      <c r="J17" s="25"/>
      <c r="K17" s="21">
        <f>I17/Total!I17</f>
        <v>2.0692275467209881E-2</v>
      </c>
      <c r="L17" s="43">
        <f t="shared" si="0"/>
        <v>86.540844395097764</v>
      </c>
      <c r="M17" s="23">
        <f t="shared" si="1"/>
        <v>4.934854860245709</v>
      </c>
      <c r="N17" s="23">
        <f t="shared" si="2"/>
        <v>82.711539537826766</v>
      </c>
      <c r="O17" s="23">
        <f t="shared" si="3"/>
        <v>5.1707683925581707</v>
      </c>
      <c r="P17" s="17"/>
      <c r="R17" s="3">
        <v>2022</v>
      </c>
      <c r="S17" s="13">
        <f t="shared" si="4"/>
        <v>-0.68272915844742244</v>
      </c>
      <c r="T17" s="13">
        <f>I17/I16-1</f>
        <v>3.4469417400146689</v>
      </c>
    </row>
    <row r="18" spans="2:20" x14ac:dyDescent="0.25">
      <c r="B18" s="5" t="s">
        <v>88</v>
      </c>
      <c r="C18" s="63">
        <v>13</v>
      </c>
      <c r="D18" s="63">
        <v>56990.518816229996</v>
      </c>
      <c r="E18" s="63">
        <v>10454.512571290001</v>
      </c>
      <c r="F18" s="10">
        <v>9865.6212413199992</v>
      </c>
      <c r="G18" s="63">
        <v>58452.082941269997</v>
      </c>
      <c r="H18" s="63">
        <v>1587.17703149</v>
      </c>
      <c r="I18" s="10">
        <v>791.81688907</v>
      </c>
      <c r="J18" s="25"/>
      <c r="K18" s="21">
        <f>I18/Total!I18</f>
        <v>4.0223331541273813E-3</v>
      </c>
      <c r="L18" s="43">
        <f>F18/E18*100</f>
        <v>94.367108691540494</v>
      </c>
      <c r="M18" s="23">
        <f>F18/D18*100</f>
        <v>17.310986890876361</v>
      </c>
      <c r="N18" s="23">
        <f t="shared" ref="N18" si="6">I18/H18*100</f>
        <v>49.888378760538338</v>
      </c>
      <c r="O18" s="23">
        <f t="shared" ref="O18" si="7">I18/G18*100</f>
        <v>1.354642724820571</v>
      </c>
      <c r="P18" s="17"/>
      <c r="R18" s="5">
        <v>2023</v>
      </c>
      <c r="S18" s="13">
        <f>F18/F17-1</f>
        <v>1.7464733233886029</v>
      </c>
      <c r="T18" s="13">
        <f>I18/I17-1</f>
        <v>-0.79161047045107957</v>
      </c>
    </row>
    <row r="19" spans="2:20" x14ac:dyDescent="0.25">
      <c r="B19" s="5">
        <v>2024</v>
      </c>
      <c r="C19" s="8">
        <v>13</v>
      </c>
      <c r="D19" s="8">
        <v>54788.990862669998</v>
      </c>
      <c r="E19" s="8">
        <v>8964.9525647600003</v>
      </c>
      <c r="F19" s="9">
        <v>8343.5335846599992</v>
      </c>
      <c r="G19" s="49">
        <f>G18*(1+G22)</f>
        <v>56675.72220833</v>
      </c>
      <c r="H19" s="49">
        <f>H18*(1+H22)</f>
        <v>1358.9495634100001</v>
      </c>
      <c r="I19" s="55">
        <f t="shared" ref="I19" si="8">I18*(1+I22)</f>
        <v>505.65251240999999</v>
      </c>
      <c r="J19" s="25"/>
      <c r="K19" s="21">
        <f>I19/Total!I19</f>
        <v>2.3419968261809629E-3</v>
      </c>
      <c r="L19" s="43">
        <f>F19/E19*100</f>
        <v>93.068351721762426</v>
      </c>
      <c r="M19" s="23">
        <f>F19/D19*100</f>
        <v>15.228485601374334</v>
      </c>
      <c r="N19" s="62">
        <f>I19/H19*100</f>
        <v>37.209071331622539</v>
      </c>
      <c r="O19" s="62">
        <f>I19/G19*100</f>
        <v>0.89218538857133611</v>
      </c>
      <c r="P19" s="17"/>
      <c r="R19" s="5">
        <v>2024</v>
      </c>
      <c r="S19" s="13">
        <f>F19/F18-1</f>
        <v>-0.15428198786763359</v>
      </c>
      <c r="T19" s="54">
        <f>I19/I18-1</f>
        <v>-0.36140221383267546</v>
      </c>
    </row>
    <row r="20" spans="2:20" x14ac:dyDescent="0.25">
      <c r="B20" s="5">
        <v>2025</v>
      </c>
      <c r="C20" s="6"/>
      <c r="D20" s="49">
        <f>D19*(SUM(D88:D90)/SUM(D84:D86))</f>
        <v>55132.438642825378</v>
      </c>
      <c r="E20" s="49">
        <f>E19*(SUM(E88:E90)/SUM(E84:E86))</f>
        <v>11849.525107886944</v>
      </c>
      <c r="F20" s="49">
        <f>F19*(SUM(F88:F90)/SUM(F84:F86))</f>
        <v>11250.930268430462</v>
      </c>
      <c r="I20" s="19">
        <f>I19*(1+T20)</f>
        <v>681.85273055545679</v>
      </c>
      <c r="J20" s="25"/>
      <c r="K20" s="21"/>
      <c r="L20" s="43">
        <f>F20/E20*100</f>
        <v>94.948364309907546</v>
      </c>
      <c r="M20" s="23">
        <f>F20/D20*100</f>
        <v>20.407097065521505</v>
      </c>
      <c r="N20" s="60">
        <f>N19*(L20/L19)</f>
        <v>37.960707319608801</v>
      </c>
      <c r="O20" s="60">
        <f>O19*(M20/M19)</f>
        <v>1.1955826929614162</v>
      </c>
      <c r="P20" s="17"/>
      <c r="R20" s="5">
        <v>2025</v>
      </c>
      <c r="S20" s="13">
        <f>F20/F19-1</f>
        <v>0.34846107518711933</v>
      </c>
      <c r="T20" s="15">
        <f>+S20</f>
        <v>0.34846107518711933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-3.0390033058784294E-2</v>
      </c>
      <c r="H22" s="54">
        <v>-0.14379458847495163</v>
      </c>
      <c r="I22" s="54">
        <v>-0.36140221383267546</v>
      </c>
    </row>
    <row r="23" spans="2:20" x14ac:dyDescent="0.25"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31</v>
      </c>
      <c r="D24" s="8">
        <v>6723.7393666600001</v>
      </c>
      <c r="E24" s="8">
        <v>832.81916343999899</v>
      </c>
      <c r="F24" s="8">
        <v>719.95046339999897</v>
      </c>
      <c r="L24" s="23">
        <f t="shared" ref="L24:L55" si="9">F24/E24*100</f>
        <v>86.447393984812919</v>
      </c>
      <c r="M24" s="12">
        <f t="shared" ref="M24:M55" si="10">F24/D24*100</f>
        <v>10.707590287778102</v>
      </c>
      <c r="N24" s="12"/>
      <c r="O24" s="26"/>
      <c r="P24" s="26">
        <f>L24/$J$53*100</f>
        <v>98.368229727495631</v>
      </c>
      <c r="Q24" s="12">
        <f>M24/$K$53*100</f>
        <v>80.856632049877959</v>
      </c>
      <c r="R24" s="7" t="s">
        <v>18</v>
      </c>
    </row>
    <row r="25" spans="2:20" x14ac:dyDescent="0.25">
      <c r="B25" s="7" t="s">
        <v>19</v>
      </c>
      <c r="C25" s="8">
        <v>30</v>
      </c>
      <c r="D25" s="8">
        <v>7652.8931943500002</v>
      </c>
      <c r="E25" s="8">
        <v>1650.9523532799999</v>
      </c>
      <c r="F25" s="8">
        <v>1534.1312031099999</v>
      </c>
      <c r="J25" s="18">
        <f>AVERAGE(L24:L27)</f>
        <v>89.913325425255209</v>
      </c>
      <c r="K25" s="18">
        <f>AVERAGE(M24:M27)</f>
        <v>13.874946836996939</v>
      </c>
      <c r="L25" s="23">
        <f t="shared" si="9"/>
        <v>92.92401443700615</v>
      </c>
      <c r="M25" s="12">
        <f t="shared" si="10"/>
        <v>20.046421191956824</v>
      </c>
      <c r="N25" s="18">
        <f>J25/$J$53*100</f>
        <v>102.31210269390422</v>
      </c>
      <c r="O25" s="18">
        <f>K25/$K$53*100</f>
        <v>104.77441151173123</v>
      </c>
      <c r="P25" s="26">
        <f t="shared" ref="P25:P81" si="11">L25/$J$53*100</f>
        <v>105.73795666930563</v>
      </c>
      <c r="Q25" s="12">
        <f t="shared" ref="Q25:Q80" si="12">M25/$K$53*100</f>
        <v>151.37729952975943</v>
      </c>
      <c r="R25" s="7" t="s">
        <v>19</v>
      </c>
    </row>
    <row r="26" spans="2:20" x14ac:dyDescent="0.25">
      <c r="B26" s="7" t="s">
        <v>20</v>
      </c>
      <c r="C26" s="8">
        <v>29</v>
      </c>
      <c r="D26" s="8">
        <v>7912.2147842699997</v>
      </c>
      <c r="E26" s="8">
        <v>1139.8741071100001</v>
      </c>
      <c r="F26" s="8">
        <v>1049.2911428299999</v>
      </c>
      <c r="J26" s="18">
        <f t="shared" ref="J26:J79" si="13">AVERAGE(L25:L28)</f>
        <v>91.729248317539913</v>
      </c>
      <c r="K26" s="18">
        <f t="shared" ref="K26:K79" si="14">AVERAGE(M25:M28)</f>
        <v>16.138959624330941</v>
      </c>
      <c r="L26" s="23">
        <f t="shared" si="9"/>
        <v>92.053248361815903</v>
      </c>
      <c r="M26" s="12">
        <f t="shared" si="10"/>
        <v>13.261661512476373</v>
      </c>
      <c r="N26" s="18">
        <f t="shared" ref="N26:N79" si="15">J26/$J$53*100</f>
        <v>104.37843589380451</v>
      </c>
      <c r="O26" s="18">
        <f>K26/$K$53*100</f>
        <v>121.87073701371027</v>
      </c>
      <c r="P26" s="26">
        <f t="shared" si="11"/>
        <v>104.74711457014101</v>
      </c>
      <c r="Q26" s="12">
        <f t="shared" si="12"/>
        <v>100.14328681480006</v>
      </c>
      <c r="R26" s="7" t="s">
        <v>20</v>
      </c>
    </row>
    <row r="27" spans="2:20" x14ac:dyDescent="0.25">
      <c r="B27" s="7" t="s">
        <v>21</v>
      </c>
      <c r="C27" s="8">
        <v>30</v>
      </c>
      <c r="D27" s="8">
        <v>8093.0754003900001</v>
      </c>
      <c r="E27" s="8">
        <v>1053.4198215900001</v>
      </c>
      <c r="F27" s="8">
        <v>929.41803388000096</v>
      </c>
      <c r="J27" s="18">
        <f t="shared" si="13"/>
        <v>91.975451340106616</v>
      </c>
      <c r="K27" s="18">
        <f t="shared" si="14"/>
        <v>16.023598990564487</v>
      </c>
      <c r="L27" s="23">
        <f t="shared" si="9"/>
        <v>88.228644917385878</v>
      </c>
      <c r="M27" s="12">
        <f t="shared" si="10"/>
        <v>11.484114355776457</v>
      </c>
      <c r="N27" s="18">
        <f t="shared" si="15"/>
        <v>104.65858957302012</v>
      </c>
      <c r="O27" s="18">
        <f>K27/$K$53*100</f>
        <v>120.99960989109879</v>
      </c>
      <c r="P27" s="26">
        <f t="shared" si="11"/>
        <v>100.39510980867465</v>
      </c>
      <c r="Q27" s="12">
        <f t="shared" si="12"/>
        <v>86.720427652487459</v>
      </c>
      <c r="R27" s="7" t="s">
        <v>21</v>
      </c>
    </row>
    <row r="28" spans="2:20" x14ac:dyDescent="0.25">
      <c r="B28" s="7" t="s">
        <v>22</v>
      </c>
      <c r="C28" s="8">
        <v>26</v>
      </c>
      <c r="D28" s="8">
        <v>8212.5708512500005</v>
      </c>
      <c r="E28" s="8">
        <v>1732.0288696</v>
      </c>
      <c r="F28" s="8">
        <v>1623.1030558099999</v>
      </c>
      <c r="J28" s="18">
        <f t="shared" si="13"/>
        <v>92.6155386381173</v>
      </c>
      <c r="K28" s="18">
        <f t="shared" si="14"/>
        <v>17.236397540415858</v>
      </c>
      <c r="L28" s="23">
        <f t="shared" si="9"/>
        <v>93.711085553951776</v>
      </c>
      <c r="M28" s="12">
        <f t="shared" si="10"/>
        <v>19.763641437114106</v>
      </c>
      <c r="N28" s="18">
        <f t="shared" si="15"/>
        <v>105.38694298512445</v>
      </c>
      <c r="O28" s="18">
        <f>K28/$K$53*100</f>
        <v>130.15786151078294</v>
      </c>
      <c r="P28" s="26">
        <f t="shared" si="11"/>
        <v>106.63356252709686</v>
      </c>
      <c r="Q28" s="12">
        <f t="shared" si="12"/>
        <v>149.24193405779414</v>
      </c>
      <c r="R28" s="7" t="s">
        <v>22</v>
      </c>
      <c r="S28" s="13">
        <f t="shared" ref="S28:S59" si="16">F28/F24-1</f>
        <v>1.2544649088005606</v>
      </c>
      <c r="T28" s="14">
        <f>AVERAGE(S28:S29)</f>
        <v>0.71514454804102856</v>
      </c>
    </row>
    <row r="29" spans="2:20" x14ac:dyDescent="0.25">
      <c r="B29" s="7" t="s">
        <v>23</v>
      </c>
      <c r="C29" s="8">
        <v>27</v>
      </c>
      <c r="D29" s="8">
        <v>9210.46995599</v>
      </c>
      <c r="E29" s="8">
        <v>1920.87223511</v>
      </c>
      <c r="F29" s="8">
        <v>1803.86857508</v>
      </c>
      <c r="J29" s="18">
        <f t="shared" si="13"/>
        <v>93.467600381603177</v>
      </c>
      <c r="K29" s="18">
        <f t="shared" si="14"/>
        <v>17.632914862541234</v>
      </c>
      <c r="L29" s="23">
        <f t="shared" si="9"/>
        <v>93.908826527272922</v>
      </c>
      <c r="M29" s="12">
        <f t="shared" si="10"/>
        <v>19.584978656891007</v>
      </c>
      <c r="N29" s="18">
        <f t="shared" si="15"/>
        <v>106.35650148147373</v>
      </c>
      <c r="O29" s="18">
        <f>K29/$K$53*100</f>
        <v>133.15209778195307</v>
      </c>
      <c r="P29" s="26">
        <f t="shared" si="11"/>
        <v>106.85857138616797</v>
      </c>
      <c r="Q29" s="12">
        <f t="shared" si="12"/>
        <v>147.89279103931347</v>
      </c>
      <c r="R29" s="7" t="s">
        <v>23</v>
      </c>
      <c r="S29" s="13">
        <f t="shared" si="16"/>
        <v>0.17582418728149651</v>
      </c>
      <c r="T29" s="14">
        <f>+T28</f>
        <v>0.71514454804102856</v>
      </c>
    </row>
    <row r="30" spans="2:20" x14ac:dyDescent="0.25">
      <c r="B30" s="7" t="s">
        <v>24</v>
      </c>
      <c r="C30" s="8">
        <v>26</v>
      </c>
      <c r="D30" s="8">
        <v>9171.5217941600004</v>
      </c>
      <c r="E30" s="8">
        <v>1755.7989042900001</v>
      </c>
      <c r="F30" s="8">
        <v>1661.22450916</v>
      </c>
      <c r="J30" s="30">
        <f t="shared" si="13"/>
        <v>93.581892965795404</v>
      </c>
      <c r="K30" s="30">
        <f t="shared" si="14"/>
        <v>17.40515385447187</v>
      </c>
      <c r="L30" s="31">
        <f t="shared" si="9"/>
        <v>94.613597553858625</v>
      </c>
      <c r="M30" s="26">
        <f t="shared" si="10"/>
        <v>18.112855711881867</v>
      </c>
      <c r="N30" s="30">
        <f t="shared" si="15"/>
        <v>106.48655466942694</v>
      </c>
      <c r="O30" s="30">
        <f t="shared" ref="O30:O79" si="17">K30/$K$53*100</f>
        <v>131.43219745612586</v>
      </c>
      <c r="P30" s="26">
        <f t="shared" si="11"/>
        <v>107.66052821855835</v>
      </c>
      <c r="Q30" s="26">
        <f t="shared" si="12"/>
        <v>136.77629329353667</v>
      </c>
      <c r="R30" s="29" t="s">
        <v>24</v>
      </c>
      <c r="S30" s="32">
        <f t="shared" si="16"/>
        <v>0.58318739323347368</v>
      </c>
      <c r="T30" s="34">
        <f t="shared" ref="T30:T78" si="18">0.078396*S33+1.56291*T29-0.641306*T28</f>
        <v>0.63699752032244961</v>
      </c>
    </row>
    <row r="31" spans="2:20" x14ac:dyDescent="0.25">
      <c r="B31" s="7" t="s">
        <v>25</v>
      </c>
      <c r="C31" s="8">
        <v>27</v>
      </c>
      <c r="D31" s="8">
        <v>9434.2751753899993</v>
      </c>
      <c r="E31" s="8">
        <v>1345.6120842600001</v>
      </c>
      <c r="F31" s="8">
        <v>1233.0770909299999</v>
      </c>
      <c r="J31" s="30">
        <f t="shared" si="13"/>
        <v>92.906930744471879</v>
      </c>
      <c r="K31" s="30">
        <f t="shared" si="14"/>
        <v>15.518797552588746</v>
      </c>
      <c r="L31" s="31">
        <f t="shared" si="9"/>
        <v>91.636891891329356</v>
      </c>
      <c r="M31" s="26">
        <f t="shared" si="10"/>
        <v>13.070183644277963</v>
      </c>
      <c r="N31" s="30">
        <f t="shared" si="15"/>
        <v>105.7185171869298</v>
      </c>
      <c r="O31" s="30">
        <f t="shared" si="17"/>
        <v>117.18768367505345</v>
      </c>
      <c r="P31" s="26">
        <f t="shared" si="11"/>
        <v>104.27334379407174</v>
      </c>
      <c r="Q31" s="26">
        <f t="shared" si="12"/>
        <v>98.697372737168081</v>
      </c>
      <c r="R31" s="29" t="s">
        <v>25</v>
      </c>
      <c r="S31" s="32">
        <f t="shared" si="16"/>
        <v>0.32671956641762878</v>
      </c>
      <c r="T31" s="34">
        <f t="shared" si="18"/>
        <v>0.55358788289839156</v>
      </c>
    </row>
    <row r="32" spans="2:20" x14ac:dyDescent="0.25">
      <c r="B32" s="7" t="s">
        <v>26</v>
      </c>
      <c r="C32" s="8">
        <v>25</v>
      </c>
      <c r="D32" s="8">
        <v>10096.56764978</v>
      </c>
      <c r="E32" s="8">
        <v>2021.3449136500001</v>
      </c>
      <c r="F32" s="8">
        <v>1903.4652507200001</v>
      </c>
      <c r="J32" s="30">
        <f t="shared" si="13"/>
        <v>93.016737172054349</v>
      </c>
      <c r="K32" s="30">
        <f t="shared" si="14"/>
        <v>15.619394895796853</v>
      </c>
      <c r="L32" s="31">
        <f t="shared" si="9"/>
        <v>94.168255890720729</v>
      </c>
      <c r="M32" s="26">
        <f t="shared" si="10"/>
        <v>18.85259740483664</v>
      </c>
      <c r="N32" s="30">
        <f t="shared" si="15"/>
        <v>105.84346559076351</v>
      </c>
      <c r="O32" s="30">
        <f t="shared" si="17"/>
        <v>117.9473282025675</v>
      </c>
      <c r="P32" s="26">
        <f t="shared" si="11"/>
        <v>107.15377527890966</v>
      </c>
      <c r="Q32" s="26">
        <f t="shared" si="12"/>
        <v>142.36233275448521</v>
      </c>
      <c r="R32" s="29" t="s">
        <v>26</v>
      </c>
      <c r="S32" s="32">
        <f t="shared" si="16"/>
        <v>0.17273222048743353</v>
      </c>
      <c r="T32" s="34">
        <f t="shared" si="18"/>
        <v>0.43401991537867229</v>
      </c>
    </row>
    <row r="33" spans="2:20" x14ac:dyDescent="0.25">
      <c r="B33" s="7" t="s">
        <v>27</v>
      </c>
      <c r="C33" s="8">
        <v>27</v>
      </c>
      <c r="D33" s="8">
        <v>10762.48849453</v>
      </c>
      <c r="E33" s="8">
        <v>1420.6447526100001</v>
      </c>
      <c r="F33" s="8">
        <v>1295.75555478</v>
      </c>
      <c r="J33" s="30">
        <f t="shared" si="13"/>
        <v>92.147112735995307</v>
      </c>
      <c r="K33" s="30">
        <f t="shared" si="14"/>
        <v>14.385313855520998</v>
      </c>
      <c r="L33" s="31">
        <f t="shared" si="9"/>
        <v>91.208977641978805</v>
      </c>
      <c r="M33" s="26">
        <f t="shared" si="10"/>
        <v>12.039553449358516</v>
      </c>
      <c r="N33" s="30">
        <f t="shared" si="15"/>
        <v>104.85392255933417</v>
      </c>
      <c r="O33" s="30">
        <f t="shared" si="17"/>
        <v>108.62836530694655</v>
      </c>
      <c r="P33" s="26">
        <f t="shared" si="11"/>
        <v>103.78642145617943</v>
      </c>
      <c r="Q33" s="26">
        <f t="shared" si="12"/>
        <v>90.914735915023854</v>
      </c>
      <c r="R33" s="29" t="s">
        <v>27</v>
      </c>
      <c r="S33" s="32">
        <f t="shared" si="16"/>
        <v>-0.2816796230720221</v>
      </c>
      <c r="T33" s="34">
        <f t="shared" si="18"/>
        <v>0.36215240825775408</v>
      </c>
    </row>
    <row r="34" spans="2:20" x14ac:dyDescent="0.25">
      <c r="B34" s="7" t="s">
        <v>28</v>
      </c>
      <c r="C34" s="8">
        <v>29</v>
      </c>
      <c r="D34" s="8">
        <v>10877.12273678</v>
      </c>
      <c r="E34" s="8">
        <v>2118.7439401800002</v>
      </c>
      <c r="F34" s="8">
        <v>2013.9259328799999</v>
      </c>
      <c r="J34" s="30">
        <f t="shared" si="13"/>
        <v>92.571967890016353</v>
      </c>
      <c r="K34" s="30">
        <f t="shared" si="14"/>
        <v>15.55789377019401</v>
      </c>
      <c r="L34" s="31">
        <f t="shared" si="9"/>
        <v>95.052823264188518</v>
      </c>
      <c r="M34" s="26">
        <f t="shared" si="10"/>
        <v>18.515245084714294</v>
      </c>
      <c r="N34" s="30">
        <f t="shared" si="15"/>
        <v>105.33736396184766</v>
      </c>
      <c r="O34" s="30">
        <f t="shared" si="17"/>
        <v>117.48291242367853</v>
      </c>
      <c r="P34" s="26">
        <f t="shared" si="11"/>
        <v>108.16032183389331</v>
      </c>
      <c r="Q34" s="26">
        <f t="shared" si="12"/>
        <v>139.81487140359286</v>
      </c>
      <c r="R34" s="29" t="s">
        <v>28</v>
      </c>
      <c r="S34" s="32">
        <f t="shared" si="16"/>
        <v>0.21231412236889269</v>
      </c>
      <c r="T34" s="34">
        <f t="shared" si="18"/>
        <v>0.37447529738438895</v>
      </c>
    </row>
    <row r="35" spans="2:20" x14ac:dyDescent="0.25">
      <c r="B35" s="7" t="s">
        <v>29</v>
      </c>
      <c r="C35" s="8">
        <v>27</v>
      </c>
      <c r="D35" s="8">
        <v>10774.492128280001</v>
      </c>
      <c r="E35" s="8">
        <v>994.09938011999702</v>
      </c>
      <c r="F35" s="8">
        <v>876.382049739997</v>
      </c>
      <c r="J35" s="30">
        <f t="shared" si="13"/>
        <v>93.631900337457694</v>
      </c>
      <c r="K35" s="30">
        <f t="shared" si="14"/>
        <v>18.440279486011335</v>
      </c>
      <c r="L35" s="31">
        <f t="shared" si="9"/>
        <v>88.158394147093176</v>
      </c>
      <c r="M35" s="26">
        <f t="shared" si="10"/>
        <v>8.1338594831745379</v>
      </c>
      <c r="N35" s="30">
        <f t="shared" si="15"/>
        <v>106.54345790730369</v>
      </c>
      <c r="O35" s="30">
        <f t="shared" si="17"/>
        <v>139.2487808390666</v>
      </c>
      <c r="P35" s="26">
        <f t="shared" si="11"/>
        <v>100.31517166835431</v>
      </c>
      <c r="Q35" s="26">
        <f t="shared" si="12"/>
        <v>61.421521154684221</v>
      </c>
      <c r="R35" s="29" t="s">
        <v>29</v>
      </c>
      <c r="S35" s="32">
        <f t="shared" si="16"/>
        <v>-0.28927229596081439</v>
      </c>
      <c r="T35" s="34">
        <f t="shared" si="18"/>
        <v>0.37572329637922286</v>
      </c>
    </row>
    <row r="36" spans="2:20" x14ac:dyDescent="0.25">
      <c r="B36" s="7" t="s">
        <v>30</v>
      </c>
      <c r="C36" s="8">
        <v>24</v>
      </c>
      <c r="D36" s="8">
        <v>12090.458699909999</v>
      </c>
      <c r="E36" s="8">
        <v>2969.14118297</v>
      </c>
      <c r="F36" s="8">
        <v>2846.4466643199999</v>
      </c>
      <c r="J36" s="30">
        <f t="shared" si="13"/>
        <v>93.946342553876036</v>
      </c>
      <c r="K36" s="30">
        <f t="shared" si="14"/>
        <v>18.919952537999627</v>
      </c>
      <c r="L36" s="31">
        <f t="shared" si="9"/>
        <v>95.867676506804898</v>
      </c>
      <c r="M36" s="26">
        <f t="shared" si="10"/>
        <v>23.542917063528687</v>
      </c>
      <c r="N36" s="30">
        <f t="shared" si="15"/>
        <v>106.90126076005477</v>
      </c>
      <c r="O36" s="30">
        <f t="shared" si="17"/>
        <v>142.87095412236167</v>
      </c>
      <c r="P36" s="26">
        <f t="shared" si="11"/>
        <v>109.08754088896353</v>
      </c>
      <c r="Q36" s="26">
        <f t="shared" si="12"/>
        <v>177.78052122141315</v>
      </c>
      <c r="R36" s="29" t="s">
        <v>30</v>
      </c>
      <c r="S36" s="32">
        <f t="shared" si="16"/>
        <v>0.49540248409752152</v>
      </c>
      <c r="T36" s="34">
        <f t="shared" si="18"/>
        <v>0.45974137999010217</v>
      </c>
    </row>
    <row r="37" spans="2:20" x14ac:dyDescent="0.25">
      <c r="B37" s="7" t="s">
        <v>31</v>
      </c>
      <c r="C37" s="8">
        <v>25</v>
      </c>
      <c r="D37" s="8">
        <v>11584.954241359999</v>
      </c>
      <c r="E37" s="8">
        <v>2860.6663163799999</v>
      </c>
      <c r="F37" s="8">
        <v>2730.46902292</v>
      </c>
      <c r="J37" s="30">
        <f t="shared" si="13"/>
        <v>95.617222477166038</v>
      </c>
      <c r="K37" s="30">
        <f t="shared" si="14"/>
        <v>21.178921935900952</v>
      </c>
      <c r="L37" s="31">
        <f t="shared" si="9"/>
        <v>95.448707431744211</v>
      </c>
      <c r="M37" s="26">
        <f t="shared" si="10"/>
        <v>23.569096312627821</v>
      </c>
      <c r="N37" s="30">
        <f t="shared" si="15"/>
        <v>108.80255000158039</v>
      </c>
      <c r="O37" s="30">
        <f t="shared" si="17"/>
        <v>159.92919528671828</v>
      </c>
      <c r="P37" s="26">
        <f t="shared" si="11"/>
        <v>108.61079723800367</v>
      </c>
      <c r="Q37" s="26">
        <f t="shared" si="12"/>
        <v>177.97820957657621</v>
      </c>
      <c r="R37" s="29" t="s">
        <v>31</v>
      </c>
      <c r="S37" s="32">
        <f t="shared" si="16"/>
        <v>1.1072408394063129</v>
      </c>
      <c r="T37" s="34">
        <f t="shared" si="18"/>
        <v>0.4178905448389012</v>
      </c>
    </row>
    <row r="38" spans="2:20" x14ac:dyDescent="0.25">
      <c r="B38" s="7" t="s">
        <v>32</v>
      </c>
      <c r="C38" s="8">
        <v>26</v>
      </c>
      <c r="D38" s="8">
        <v>12709.918578549999</v>
      </c>
      <c r="E38" s="8">
        <v>2696.62633658</v>
      </c>
      <c r="F38" s="8">
        <v>2597.1367922899999</v>
      </c>
      <c r="J38" s="30">
        <f t="shared" si="13"/>
        <v>92.857740334256462</v>
      </c>
      <c r="K38" s="30">
        <f t="shared" si="14"/>
        <v>16.857902839410347</v>
      </c>
      <c r="L38" s="31">
        <f t="shared" si="9"/>
        <v>96.310592129861874</v>
      </c>
      <c r="M38" s="26">
        <f t="shared" si="10"/>
        <v>20.433937292667473</v>
      </c>
      <c r="N38" s="30">
        <f t="shared" si="15"/>
        <v>105.66254356702738</v>
      </c>
      <c r="O38" s="30">
        <f t="shared" si="17"/>
        <v>127.29972014101429</v>
      </c>
      <c r="P38" s="26">
        <f t="shared" si="11"/>
        <v>109.59153324489759</v>
      </c>
      <c r="Q38" s="26">
        <f t="shared" si="12"/>
        <v>154.30356453677311</v>
      </c>
      <c r="R38" s="29" t="s">
        <v>32</v>
      </c>
      <c r="S38" s="32">
        <f t="shared" si="16"/>
        <v>0.28958903100074962</v>
      </c>
      <c r="T38" s="34">
        <f t="shared" si="18"/>
        <v>0.33043349700907643</v>
      </c>
    </row>
    <row r="39" spans="2:20" x14ac:dyDescent="0.25">
      <c r="B39" s="7" t="s">
        <v>33</v>
      </c>
      <c r="C39" s="8">
        <v>24</v>
      </c>
      <c r="D39" s="8">
        <v>12440.161377820001</v>
      </c>
      <c r="E39" s="8">
        <v>2252.1087078099999</v>
      </c>
      <c r="F39" s="8">
        <v>2135.9430002499998</v>
      </c>
      <c r="J39" s="30">
        <f t="shared" si="13"/>
        <v>92.18249553399356</v>
      </c>
      <c r="K39" s="30">
        <f t="shared" si="14"/>
        <v>14.969357434340163</v>
      </c>
      <c r="L39" s="31">
        <f t="shared" si="9"/>
        <v>94.841913840253198</v>
      </c>
      <c r="M39" s="26">
        <f t="shared" si="10"/>
        <v>17.16973707477981</v>
      </c>
      <c r="N39" s="30">
        <f t="shared" si="15"/>
        <v>104.89418453880465</v>
      </c>
      <c r="O39" s="30">
        <f t="shared" si="17"/>
        <v>113.03867570214139</v>
      </c>
      <c r="P39" s="26">
        <f t="shared" si="11"/>
        <v>107.92032863445679</v>
      </c>
      <c r="Q39" s="26">
        <f t="shared" si="12"/>
        <v>129.65448581211058</v>
      </c>
      <c r="R39" s="29" t="s">
        <v>33</v>
      </c>
      <c r="S39" s="32">
        <f t="shared" si="16"/>
        <v>1.4372281482530211</v>
      </c>
      <c r="T39" s="34">
        <f t="shared" si="18"/>
        <v>0.22898803565295162</v>
      </c>
    </row>
    <row r="40" spans="2:20" x14ac:dyDescent="0.25">
      <c r="B40" s="7" t="s">
        <v>34</v>
      </c>
      <c r="C40" s="8">
        <v>21</v>
      </c>
      <c r="D40" s="8">
        <v>10851.514402409999</v>
      </c>
      <c r="E40" s="8">
        <v>800.63776456000096</v>
      </c>
      <c r="F40" s="8">
        <v>679.17899755000099</v>
      </c>
      <c r="J40" s="30">
        <f t="shared" si="13"/>
        <v>91.903883086729422</v>
      </c>
      <c r="K40" s="30">
        <f t="shared" si="14"/>
        <v>14.148730952152651</v>
      </c>
      <c r="L40" s="31">
        <f t="shared" si="9"/>
        <v>84.829747935166537</v>
      </c>
      <c r="M40" s="26">
        <f t="shared" si="10"/>
        <v>6.258840677566285</v>
      </c>
      <c r="N40" s="30">
        <f t="shared" si="15"/>
        <v>104.57715227265869</v>
      </c>
      <c r="O40" s="30">
        <f t="shared" si="17"/>
        <v>106.84184786905195</v>
      </c>
      <c r="P40" s="26">
        <f t="shared" si="11"/>
        <v>96.527515150751469</v>
      </c>
      <c r="Q40" s="26">
        <f t="shared" si="12"/>
        <v>47.262620638597355</v>
      </c>
      <c r="R40" s="29" t="s">
        <v>34</v>
      </c>
      <c r="S40" s="32">
        <f t="shared" si="16"/>
        <v>-0.76139408966854716</v>
      </c>
      <c r="T40" s="34">
        <f t="shared" si="18"/>
        <v>0.12635685720300011</v>
      </c>
    </row>
    <row r="41" spans="2:20" x14ac:dyDescent="0.25">
      <c r="B41" s="7" t="s">
        <v>35</v>
      </c>
      <c r="C41" s="8">
        <v>21</v>
      </c>
      <c r="D41" s="8">
        <v>10991.22621809</v>
      </c>
      <c r="E41" s="8">
        <v>1897.87452054</v>
      </c>
      <c r="F41" s="8">
        <v>1760.23550247</v>
      </c>
      <c r="J41" s="30">
        <f t="shared" si="13"/>
        <v>91.468922863587636</v>
      </c>
      <c r="K41" s="30">
        <f t="shared" si="14"/>
        <v>13.50938651473481</v>
      </c>
      <c r="L41" s="31">
        <f t="shared" si="9"/>
        <v>92.74772823069263</v>
      </c>
      <c r="M41" s="26">
        <f t="shared" si="10"/>
        <v>16.014914692347084</v>
      </c>
      <c r="N41" s="30">
        <f t="shared" si="15"/>
        <v>104.08221234237172</v>
      </c>
      <c r="O41" s="30">
        <f t="shared" si="17"/>
        <v>102.01394200600855</v>
      </c>
      <c r="P41" s="26">
        <f t="shared" si="11"/>
        <v>105.53736112511278</v>
      </c>
      <c r="Q41" s="26">
        <f t="shared" si="12"/>
        <v>120.93403182108453</v>
      </c>
      <c r="R41" s="29" t="s">
        <v>35</v>
      </c>
      <c r="S41" s="32">
        <f t="shared" si="16"/>
        <v>-0.35533584607834856</v>
      </c>
      <c r="T41" s="34">
        <f t="shared" si="18"/>
        <v>6.159122551394261E-2</v>
      </c>
    </row>
    <row r="42" spans="2:20" x14ac:dyDescent="0.25">
      <c r="B42" s="7" t="s">
        <v>36</v>
      </c>
      <c r="C42" s="8">
        <v>22</v>
      </c>
      <c r="D42" s="8">
        <v>11384.78732596</v>
      </c>
      <c r="E42" s="8">
        <v>2051.1902437700001</v>
      </c>
      <c r="F42" s="8">
        <v>1952.6539841399999</v>
      </c>
      <c r="J42" s="30">
        <f t="shared" si="13"/>
        <v>91.861232765896972</v>
      </c>
      <c r="K42" s="30">
        <f t="shared" si="14"/>
        <v>13.874635685967911</v>
      </c>
      <c r="L42" s="31">
        <f t="shared" si="9"/>
        <v>95.196142340805281</v>
      </c>
      <c r="M42" s="26">
        <f t="shared" si="10"/>
        <v>17.151431363917428</v>
      </c>
      <c r="N42" s="30">
        <f t="shared" si="15"/>
        <v>104.52862060080361</v>
      </c>
      <c r="O42" s="30">
        <f t="shared" si="17"/>
        <v>104.77206190518204</v>
      </c>
      <c r="P42" s="26">
        <f t="shared" si="11"/>
        <v>108.32340418031367</v>
      </c>
      <c r="Q42" s="26">
        <f t="shared" si="12"/>
        <v>129.51625320441539</v>
      </c>
      <c r="R42" s="29" t="s">
        <v>36</v>
      </c>
      <c r="S42" s="32">
        <f t="shared" si="16"/>
        <v>-0.24815127569069384</v>
      </c>
      <c r="T42" s="34">
        <f t="shared" si="18"/>
        <v>6.960838482138354E-3</v>
      </c>
    </row>
    <row r="43" spans="2:20" x14ac:dyDescent="0.25">
      <c r="B43" s="7" t="s">
        <v>37</v>
      </c>
      <c r="C43" s="8">
        <v>23</v>
      </c>
      <c r="D43" s="8">
        <v>10958.769017049999</v>
      </c>
      <c r="E43" s="8">
        <v>1719.9774996199999</v>
      </c>
      <c r="F43" s="8">
        <v>1601.3347063799999</v>
      </c>
      <c r="J43" s="30">
        <f t="shared" si="13"/>
        <v>91.531679449224328</v>
      </c>
      <c r="K43" s="30">
        <f t="shared" si="14"/>
        <v>13.577254375207604</v>
      </c>
      <c r="L43" s="31">
        <f t="shared" si="9"/>
        <v>93.102072947686111</v>
      </c>
      <c r="M43" s="26">
        <f t="shared" si="10"/>
        <v>14.612359325108439</v>
      </c>
      <c r="N43" s="30">
        <f t="shared" si="15"/>
        <v>104.15362287250186</v>
      </c>
      <c r="O43" s="30">
        <f t="shared" si="17"/>
        <v>102.52643515103715</v>
      </c>
      <c r="P43" s="26">
        <f t="shared" si="11"/>
        <v>105.94056891330897</v>
      </c>
      <c r="Q43" s="26">
        <f t="shared" si="12"/>
        <v>110.34286235993689</v>
      </c>
      <c r="R43" s="29" t="s">
        <v>37</v>
      </c>
      <c r="S43" s="32">
        <f t="shared" si="16"/>
        <v>-0.25029146087111265</v>
      </c>
      <c r="T43" s="34">
        <f t="shared" si="18"/>
        <v>-2.8648183052440584E-2</v>
      </c>
    </row>
    <row r="44" spans="2:20" x14ac:dyDescent="0.25">
      <c r="B44" s="7" t="s">
        <v>38</v>
      </c>
      <c r="C44" s="8">
        <v>17</v>
      </c>
      <c r="D44" s="8">
        <v>10027.60721321</v>
      </c>
      <c r="E44" s="8">
        <v>895.97689765999905</v>
      </c>
      <c r="F44" s="8">
        <v>774.11496820999901</v>
      </c>
      <c r="J44" s="30">
        <f t="shared" si="13"/>
        <v>91.43156932890308</v>
      </c>
      <c r="K44" s="30">
        <f t="shared" si="14"/>
        <v>13.531221843889739</v>
      </c>
      <c r="L44" s="31">
        <f t="shared" si="9"/>
        <v>86.398987544403894</v>
      </c>
      <c r="M44" s="26">
        <f t="shared" si="10"/>
        <v>7.719837362498688</v>
      </c>
      <c r="N44" s="30">
        <f t="shared" si="15"/>
        <v>104.03970786755052</v>
      </c>
      <c r="O44" s="30">
        <f t="shared" si="17"/>
        <v>102.17882795398727</v>
      </c>
      <c r="P44" s="26">
        <f t="shared" si="11"/>
        <v>98.313148184479047</v>
      </c>
      <c r="Q44" s="26">
        <f t="shared" si="12"/>
        <v>58.295100235291365</v>
      </c>
      <c r="R44" s="29" t="s">
        <v>38</v>
      </c>
      <c r="S44" s="32">
        <f t="shared" si="16"/>
        <v>0.13978048644386831</v>
      </c>
      <c r="T44" s="34">
        <f t="shared" si="18"/>
        <v>-7.5398317275005663E-2</v>
      </c>
    </row>
    <row r="45" spans="2:20" x14ac:dyDescent="0.25">
      <c r="B45" s="7" t="s">
        <v>39</v>
      </c>
      <c r="C45" s="8">
        <v>18</v>
      </c>
      <c r="D45" s="8">
        <v>10621.028936840001</v>
      </c>
      <c r="E45" s="8">
        <v>1722.2107150300001</v>
      </c>
      <c r="F45" s="8">
        <v>1574.60890341</v>
      </c>
      <c r="J45" s="30">
        <f t="shared" si="13"/>
        <v>89.957115362018115</v>
      </c>
      <c r="K45" s="30">
        <f t="shared" si="14"/>
        <v>12.629306288944726</v>
      </c>
      <c r="L45" s="31">
        <f t="shared" si="9"/>
        <v>91.42951496400201</v>
      </c>
      <c r="M45" s="26">
        <f t="shared" si="10"/>
        <v>14.825389449305861</v>
      </c>
      <c r="N45" s="30">
        <f t="shared" si="15"/>
        <v>102.36193113130054</v>
      </c>
      <c r="O45" s="30">
        <f t="shared" si="17"/>
        <v>95.368158867265706</v>
      </c>
      <c r="P45" s="26">
        <f t="shared" si="11"/>
        <v>104.03737021190567</v>
      </c>
      <c r="Q45" s="26">
        <f t="shared" si="12"/>
        <v>111.95152480450498</v>
      </c>
      <c r="R45" s="29" t="s">
        <v>39</v>
      </c>
      <c r="S45" s="32">
        <f t="shared" si="16"/>
        <v>-0.10545554773751853</v>
      </c>
      <c r="T45" s="34">
        <f t="shared" si="18"/>
        <v>-0.10825437430268746</v>
      </c>
    </row>
    <row r="46" spans="2:20" x14ac:dyDescent="0.25">
      <c r="B46" s="7" t="s">
        <v>40</v>
      </c>
      <c r="C46" s="8">
        <v>18</v>
      </c>
      <c r="D46" s="8">
        <v>11504.14834272</v>
      </c>
      <c r="E46" s="8">
        <v>2059.1054931399999</v>
      </c>
      <c r="F46" s="8">
        <v>1951.9435042499999</v>
      </c>
      <c r="J46" s="30">
        <f t="shared" si="13"/>
        <v>88.98164610691336</v>
      </c>
      <c r="K46" s="30">
        <f t="shared" si="14"/>
        <v>12.794412376464242</v>
      </c>
      <c r="L46" s="31">
        <f t="shared" si="9"/>
        <v>94.795701859520321</v>
      </c>
      <c r="M46" s="26">
        <f t="shared" si="10"/>
        <v>16.967301238645966</v>
      </c>
      <c r="N46" s="30">
        <f t="shared" si="15"/>
        <v>101.25194759848159</v>
      </c>
      <c r="O46" s="30">
        <f t="shared" si="17"/>
        <v>96.614930718724978</v>
      </c>
      <c r="P46" s="26">
        <f t="shared" si="11"/>
        <v>107.86774416050848</v>
      </c>
      <c r="Q46" s="26">
        <f t="shared" si="12"/>
        <v>128.12582441621586</v>
      </c>
      <c r="R46" s="29" t="s">
        <v>40</v>
      </c>
      <c r="S46" s="32">
        <f t="shared" si="16"/>
        <v>-3.6385345062195373E-4</v>
      </c>
      <c r="T46" s="34">
        <f t="shared" si="18"/>
        <v>-0.15152157903652891</v>
      </c>
    </row>
    <row r="47" spans="2:20" x14ac:dyDescent="0.25">
      <c r="B47" s="7" t="s">
        <v>41</v>
      </c>
      <c r="C47" s="8">
        <v>16</v>
      </c>
      <c r="D47" s="8">
        <v>9695.7641730399992</v>
      </c>
      <c r="E47" s="8">
        <v>1223.5520547000001</v>
      </c>
      <c r="F47" s="8">
        <v>1066.98947929</v>
      </c>
      <c r="J47" s="30">
        <f t="shared" si="13"/>
        <v>88.244287786490005</v>
      </c>
      <c r="K47" s="30">
        <f t="shared" si="14"/>
        <v>11.707535030416466</v>
      </c>
      <c r="L47" s="31">
        <f t="shared" si="9"/>
        <v>87.204257080146263</v>
      </c>
      <c r="M47" s="26">
        <f t="shared" si="10"/>
        <v>11.004697105328392</v>
      </c>
      <c r="N47" s="30">
        <f t="shared" si="15"/>
        <v>100.41290978240089</v>
      </c>
      <c r="O47" s="30">
        <f t="shared" si="17"/>
        <v>88.407552654115733</v>
      </c>
      <c r="P47" s="26">
        <f t="shared" si="11"/>
        <v>99.229461968308968</v>
      </c>
      <c r="Q47" s="26">
        <f t="shared" si="12"/>
        <v>83.100186013050646</v>
      </c>
      <c r="R47" s="29" t="s">
        <v>41</v>
      </c>
      <c r="S47" s="32">
        <f t="shared" si="16"/>
        <v>-0.33368740773623051</v>
      </c>
      <c r="T47" s="34">
        <f t="shared" si="18"/>
        <v>-0.23477319714350126</v>
      </c>
    </row>
    <row r="48" spans="2:20" x14ac:dyDescent="0.25">
      <c r="B48" s="7" t="s">
        <v>42</v>
      </c>
      <c r="C48" s="8">
        <v>15</v>
      </c>
      <c r="D48" s="8">
        <v>8202.1290678599999</v>
      </c>
      <c r="E48" s="8">
        <v>833.19267490000095</v>
      </c>
      <c r="F48" s="8">
        <v>687.35988189</v>
      </c>
      <c r="J48" s="30">
        <f t="shared" si="13"/>
        <v>83.044427027587673</v>
      </c>
      <c r="K48" s="30">
        <f t="shared" si="14"/>
        <v>8.236196718309527</v>
      </c>
      <c r="L48" s="31">
        <f t="shared" si="9"/>
        <v>82.497110523984901</v>
      </c>
      <c r="M48" s="26">
        <f t="shared" si="10"/>
        <v>8.3802617125767522</v>
      </c>
      <c r="N48" s="30">
        <f t="shared" si="15"/>
        <v>94.496003857248837</v>
      </c>
      <c r="O48" s="30">
        <f t="shared" si="17"/>
        <v>62.194304193997617</v>
      </c>
      <c r="P48" s="26">
        <f t="shared" si="11"/>
        <v>93.873214053203313</v>
      </c>
      <c r="Q48" s="26">
        <f t="shared" si="12"/>
        <v>63.282187641128459</v>
      </c>
      <c r="R48" s="29" t="s">
        <v>42</v>
      </c>
      <c r="S48" s="32">
        <f t="shared" si="16"/>
        <v>-0.11207002820343914</v>
      </c>
      <c r="T48" s="34">
        <f t="shared" si="18"/>
        <v>-0.23920169332010682</v>
      </c>
    </row>
    <row r="49" spans="2:23" x14ac:dyDescent="0.25">
      <c r="B49" s="7" t="s">
        <v>43</v>
      </c>
      <c r="C49" s="8">
        <v>15</v>
      </c>
      <c r="D49" s="8">
        <v>9146.2050392300007</v>
      </c>
      <c r="E49" s="8">
        <v>1083.10071182</v>
      </c>
      <c r="F49" s="8">
        <v>958.32839452000098</v>
      </c>
      <c r="J49" s="30">
        <f t="shared" si="13"/>
        <v>84.450645214585805</v>
      </c>
      <c r="K49" s="30">
        <f t="shared" si="14"/>
        <v>9.9153483146915526</v>
      </c>
      <c r="L49" s="31">
        <f t="shared" si="9"/>
        <v>88.480081682308523</v>
      </c>
      <c r="M49" s="26">
        <f t="shared" si="10"/>
        <v>10.47788006511475</v>
      </c>
      <c r="N49" s="30">
        <f t="shared" si="15"/>
        <v>96.096135304703637</v>
      </c>
      <c r="O49" s="30">
        <f t="shared" ref="O49:O65" si="19">K49/$K$53*100</f>
        <v>74.874145235319332</v>
      </c>
      <c r="P49" s="26">
        <f t="shared" si="11"/>
        <v>100.68121894758282</v>
      </c>
      <c r="Q49" s="26">
        <f t="shared" si="12"/>
        <v>79.122012546067978</v>
      </c>
      <c r="R49" s="29" t="s">
        <v>43</v>
      </c>
      <c r="S49" s="32">
        <f t="shared" si="16"/>
        <v>-0.3913863992229254</v>
      </c>
      <c r="T49" s="34">
        <f t="shared" si="18"/>
        <v>-0.24696172405254149</v>
      </c>
    </row>
    <row r="50" spans="2:23" x14ac:dyDescent="0.25">
      <c r="B50" s="7" t="s">
        <v>44</v>
      </c>
      <c r="C50" s="8">
        <v>15</v>
      </c>
      <c r="D50" s="8">
        <v>8897.3795881799997</v>
      </c>
      <c r="E50" s="8">
        <v>370.57631798999898</v>
      </c>
      <c r="F50" s="8">
        <v>274.21261139999899</v>
      </c>
      <c r="J50" s="30">
        <f t="shared" si="13"/>
        <v>83.769591998684547</v>
      </c>
      <c r="K50" s="30">
        <f t="shared" si="14"/>
        <v>9.7446760781040673</v>
      </c>
      <c r="L50" s="31">
        <f t="shared" si="9"/>
        <v>73.996258823910964</v>
      </c>
      <c r="M50" s="26">
        <f t="shared" si="10"/>
        <v>3.0819479902182128</v>
      </c>
      <c r="N50" s="30">
        <f t="shared" si="15"/>
        <v>95.321166897787933</v>
      </c>
      <c r="O50" s="30">
        <f t="shared" si="19"/>
        <v>73.585341511606103</v>
      </c>
      <c r="P50" s="26">
        <f t="shared" si="11"/>
        <v>84.200120459900191</v>
      </c>
      <c r="Q50" s="26">
        <f t="shared" si="12"/>
        <v>23.272830575743363</v>
      </c>
      <c r="R50" s="29" t="s">
        <v>44</v>
      </c>
      <c r="S50" s="32">
        <f t="shared" si="16"/>
        <v>-0.85951816187151364</v>
      </c>
      <c r="T50" s="34">
        <f t="shared" si="18"/>
        <v>-0.23315869645207205</v>
      </c>
    </row>
    <row r="51" spans="2:23" x14ac:dyDescent="0.25">
      <c r="B51" s="7" t="s">
        <v>45</v>
      </c>
      <c r="C51" s="8">
        <v>15</v>
      </c>
      <c r="D51" s="8">
        <v>8367.6927018099996</v>
      </c>
      <c r="E51" s="8">
        <v>1597.41260272</v>
      </c>
      <c r="F51" s="8">
        <v>1482.8642188700001</v>
      </c>
      <c r="J51" s="30">
        <f t="shared" si="13"/>
        <v>83.222039963396782</v>
      </c>
      <c r="K51" s="30">
        <f t="shared" si="14"/>
        <v>10.358030274964715</v>
      </c>
      <c r="L51" s="31">
        <f t="shared" si="9"/>
        <v>92.829129828138818</v>
      </c>
      <c r="M51" s="26">
        <f t="shared" si="10"/>
        <v>17.721303490856499</v>
      </c>
      <c r="N51" s="30">
        <f t="shared" si="15"/>
        <v>94.698109082946146</v>
      </c>
      <c r="O51" s="30">
        <f t="shared" si="19"/>
        <v>78.216986286847217</v>
      </c>
      <c r="P51" s="26">
        <f t="shared" si="11"/>
        <v>105.62998775812822</v>
      </c>
      <c r="Q51" s="26">
        <f t="shared" si="12"/>
        <v>133.81955017833755</v>
      </c>
      <c r="R51" s="29" t="s">
        <v>45</v>
      </c>
      <c r="S51" s="32">
        <f t="shared" si="16"/>
        <v>0.38976461122815653</v>
      </c>
      <c r="T51" s="34">
        <f t="shared" si="18"/>
        <v>0.11254133231352101</v>
      </c>
    </row>
    <row r="52" spans="2:23" x14ac:dyDescent="0.25">
      <c r="B52" s="7" t="s">
        <v>46</v>
      </c>
      <c r="C52" s="8">
        <v>16</v>
      </c>
      <c r="D52" s="8">
        <v>6233.1935601200003</v>
      </c>
      <c r="E52" s="8">
        <v>601.46318364000001</v>
      </c>
      <c r="F52" s="8">
        <v>479.80460994999999</v>
      </c>
      <c r="J52" s="30">
        <f t="shared" si="13"/>
        <v>88.022789026676733</v>
      </c>
      <c r="K52" s="30">
        <f t="shared" si="14"/>
        <v>13.878917551269778</v>
      </c>
      <c r="L52" s="31">
        <f t="shared" si="9"/>
        <v>79.772897660379897</v>
      </c>
      <c r="M52" s="26">
        <f t="shared" si="10"/>
        <v>7.697572766226803</v>
      </c>
      <c r="N52" s="30">
        <f t="shared" si="15"/>
        <v>100.1608670095037</v>
      </c>
      <c r="O52" s="30">
        <f t="shared" si="19"/>
        <v>104.80439571679561</v>
      </c>
      <c r="P52" s="26">
        <f t="shared" si="11"/>
        <v>90.773340425540539</v>
      </c>
      <c r="Q52" s="26">
        <f t="shared" si="12"/>
        <v>58.126972746275484</v>
      </c>
      <c r="R52" s="29" t="s">
        <v>46</v>
      </c>
      <c r="S52" s="32">
        <f t="shared" si="16"/>
        <v>-0.30196011930358135</v>
      </c>
      <c r="T52" s="34">
        <f t="shared" si="18"/>
        <v>0.31799338601832933</v>
      </c>
    </row>
    <row r="53" spans="2:23" x14ac:dyDescent="0.25">
      <c r="B53" s="7" t="s">
        <v>47</v>
      </c>
      <c r="C53" s="8">
        <v>16</v>
      </c>
      <c r="D53" s="8">
        <v>7355.9778284100003</v>
      </c>
      <c r="E53" s="8">
        <v>1102.35800606</v>
      </c>
      <c r="F53" s="8">
        <v>951.22332939999899</v>
      </c>
      <c r="J53" s="30">
        <f t="shared" si="13"/>
        <v>87.881416819529662</v>
      </c>
      <c r="K53" s="35">
        <f t="shared" si="14"/>
        <v>13.242686488812595</v>
      </c>
      <c r="L53" s="31">
        <f t="shared" si="9"/>
        <v>86.289873541157476</v>
      </c>
      <c r="M53" s="26">
        <f t="shared" si="10"/>
        <v>12.931296852557352</v>
      </c>
      <c r="N53" s="30">
        <f t="shared" si="15"/>
        <v>100</v>
      </c>
      <c r="O53" s="35">
        <f t="shared" si="19"/>
        <v>100</v>
      </c>
      <c r="P53" s="26">
        <f t="shared" si="11"/>
        <v>98.188987688215661</v>
      </c>
      <c r="Q53" s="26">
        <f t="shared" si="12"/>
        <v>97.648591647032461</v>
      </c>
      <c r="R53" s="29" t="s">
        <v>47</v>
      </c>
      <c r="S53" s="32">
        <f t="shared" si="16"/>
        <v>-7.4140192032614571E-3</v>
      </c>
      <c r="T53" s="34">
        <f t="shared" si="18"/>
        <v>0.38614896892573558</v>
      </c>
    </row>
    <row r="54" spans="2:23" x14ac:dyDescent="0.25">
      <c r="B54" s="7" t="s">
        <v>48</v>
      </c>
      <c r="C54" s="8">
        <v>16</v>
      </c>
      <c r="D54" s="8">
        <v>8088.9051233999999</v>
      </c>
      <c r="E54" s="8">
        <v>1489.8196051699999</v>
      </c>
      <c r="F54" s="8">
        <v>1388.50077401</v>
      </c>
      <c r="J54" s="30">
        <f t="shared" si="13"/>
        <v>83.579842826623604</v>
      </c>
      <c r="K54" s="30">
        <f t="shared" si="14"/>
        <v>11.986642810213608</v>
      </c>
      <c r="L54" s="31">
        <f t="shared" si="9"/>
        <v>93.199255077030713</v>
      </c>
      <c r="M54" s="26">
        <f t="shared" si="10"/>
        <v>17.165497095438461</v>
      </c>
      <c r="N54" s="30">
        <f t="shared" si="15"/>
        <v>95.10525188534497</v>
      </c>
      <c r="O54" s="30">
        <f t="shared" si="19"/>
        <v>90.515189801857119</v>
      </c>
      <c r="P54" s="26">
        <f t="shared" si="11"/>
        <v>106.05115216613039</v>
      </c>
      <c r="Q54" s="26">
        <f t="shared" si="12"/>
        <v>129.62246829553695</v>
      </c>
      <c r="R54" s="29" t="s">
        <v>48</v>
      </c>
      <c r="S54" s="32">
        <f t="shared" si="16"/>
        <v>4.0635919585207123</v>
      </c>
      <c r="T54" s="34">
        <f t="shared" si="18"/>
        <v>0.43362389112878275</v>
      </c>
    </row>
    <row r="55" spans="2:23" x14ac:dyDescent="0.25">
      <c r="B55" s="7" t="s">
        <v>49</v>
      </c>
      <c r="C55" s="8">
        <v>16</v>
      </c>
      <c r="D55" s="8">
        <v>8845.4987302299996</v>
      </c>
      <c r="E55" s="8">
        <v>1454.9896562900001</v>
      </c>
      <c r="F55" s="8">
        <v>1342.4264330599999</v>
      </c>
      <c r="J55" s="30">
        <f t="shared" si="13"/>
        <v>84.895972162651162</v>
      </c>
      <c r="K55" s="30">
        <f t="shared" si="14"/>
        <v>12.539235202639144</v>
      </c>
      <c r="L55" s="31">
        <f t="shared" si="9"/>
        <v>92.263640999550532</v>
      </c>
      <c r="M55" s="26">
        <f t="shared" si="10"/>
        <v>15.176379241027762</v>
      </c>
      <c r="N55" s="30">
        <f t="shared" si="15"/>
        <v>96.60287150011554</v>
      </c>
      <c r="O55" s="30">
        <f t="shared" si="19"/>
        <v>94.688001662142156</v>
      </c>
      <c r="P55" s="26">
        <f t="shared" si="11"/>
        <v>104.98651972011336</v>
      </c>
      <c r="Q55" s="26">
        <f t="shared" si="12"/>
        <v>114.60196731115508</v>
      </c>
      <c r="R55" s="29" t="s">
        <v>49</v>
      </c>
      <c r="S55" s="32">
        <f t="shared" si="16"/>
        <v>-9.4707110754226109E-2</v>
      </c>
      <c r="T55" s="34">
        <f t="shared" si="18"/>
        <v>0.48069611734830853</v>
      </c>
    </row>
    <row r="56" spans="2:23" x14ac:dyDescent="0.25">
      <c r="B56" s="7" t="s">
        <v>50</v>
      </c>
      <c r="C56" s="8">
        <v>16</v>
      </c>
      <c r="D56" s="8">
        <v>9093.9557213900007</v>
      </c>
      <c r="E56" s="8">
        <v>388.574141040001</v>
      </c>
      <c r="F56" s="8">
        <v>243.11763509000099</v>
      </c>
      <c r="J56" s="30">
        <f t="shared" si="13"/>
        <v>85.596103369993429</v>
      </c>
      <c r="K56" s="30">
        <f t="shared" si="14"/>
        <v>14.100469161235178</v>
      </c>
      <c r="L56" s="31">
        <f t="shared" ref="L56:L81" si="20">F56/E56*100</f>
        <v>62.56660168875564</v>
      </c>
      <c r="M56" s="26">
        <f t="shared" ref="M56:M81" si="21">F56/D56*100</f>
        <v>2.6733980518308562</v>
      </c>
      <c r="N56" s="30">
        <f t="shared" si="15"/>
        <v>97.399548696137572</v>
      </c>
      <c r="O56" s="30">
        <f t="shared" si="19"/>
        <v>106.47740677956273</v>
      </c>
      <c r="P56" s="26">
        <f t="shared" si="11"/>
        <v>71.194347966920375</v>
      </c>
      <c r="Q56" s="26">
        <f t="shared" si="12"/>
        <v>20.187731953703953</v>
      </c>
      <c r="R56" s="29" t="s">
        <v>50</v>
      </c>
      <c r="S56" s="32">
        <f t="shared" si="16"/>
        <v>-0.4932986677319835</v>
      </c>
      <c r="T56" s="34">
        <f t="shared" si="18"/>
        <v>0.51777344686248816</v>
      </c>
    </row>
    <row r="57" spans="2:23" x14ac:dyDescent="0.25">
      <c r="B57" s="7" t="s">
        <v>51</v>
      </c>
      <c r="C57" s="8">
        <v>16</v>
      </c>
      <c r="D57" s="8">
        <v>9009.8165104500004</v>
      </c>
      <c r="E57" s="8">
        <v>1490.08294204</v>
      </c>
      <c r="F57" s="8">
        <v>1364.2363612700001</v>
      </c>
      <c r="J57" s="30">
        <f t="shared" si="13"/>
        <v>86.135116459929534</v>
      </c>
      <c r="K57" s="30">
        <f t="shared" si="14"/>
        <v>15.540350281565193</v>
      </c>
      <c r="L57" s="31">
        <f t="shared" si="20"/>
        <v>91.554390885267793</v>
      </c>
      <c r="M57" s="26">
        <f t="shared" si="21"/>
        <v>15.141666422259497</v>
      </c>
      <c r="N57" s="30">
        <f t="shared" si="15"/>
        <v>98.012890070734443</v>
      </c>
      <c r="O57" s="30">
        <f t="shared" si="19"/>
        <v>117.35043561360199</v>
      </c>
      <c r="P57" s="26">
        <f t="shared" si="11"/>
        <v>104.17946614729804</v>
      </c>
      <c r="Q57" s="26">
        <f t="shared" si="12"/>
        <v>114.33983908817262</v>
      </c>
      <c r="R57" s="29" t="s">
        <v>51</v>
      </c>
      <c r="S57" s="32">
        <f t="shared" si="16"/>
        <v>0.43419144495805884</v>
      </c>
      <c r="T57" s="34">
        <f t="shared" si="18"/>
        <v>1.3066489905387741</v>
      </c>
    </row>
    <row r="58" spans="2:23" x14ac:dyDescent="0.25">
      <c r="B58" s="7" t="s">
        <v>52</v>
      </c>
      <c r="C58" s="8">
        <v>16</v>
      </c>
      <c r="D58" s="8">
        <v>9760.8703798000006</v>
      </c>
      <c r="E58" s="8">
        <v>2380.2783879899998</v>
      </c>
      <c r="F58" s="8">
        <v>2285.0620136299999</v>
      </c>
      <c r="J58" s="30">
        <f t="shared" si="13"/>
        <v>94.354731890832582</v>
      </c>
      <c r="K58" s="30">
        <f t="shared" si="14"/>
        <v>21.550083810493749</v>
      </c>
      <c r="L58" s="31">
        <f t="shared" si="20"/>
        <v>95.999779906399766</v>
      </c>
      <c r="M58" s="26">
        <f t="shared" si="21"/>
        <v>23.410432929822601</v>
      </c>
      <c r="N58" s="30">
        <f t="shared" si="15"/>
        <v>107.36596575883193</v>
      </c>
      <c r="O58" s="30">
        <f t="shared" si="19"/>
        <v>162.73196400669329</v>
      </c>
      <c r="P58" s="26">
        <f t="shared" si="11"/>
        <v>109.23786095021852</v>
      </c>
      <c r="Q58" s="26">
        <f t="shared" si="12"/>
        <v>176.78008876521923</v>
      </c>
      <c r="R58" s="29" t="s">
        <v>52</v>
      </c>
      <c r="S58" s="32">
        <f t="shared" si="16"/>
        <v>0.64570452995191707</v>
      </c>
      <c r="T58" s="34">
        <f t="shared" si="18"/>
        <v>1.8279911365014694</v>
      </c>
    </row>
    <row r="59" spans="2:23" x14ac:dyDescent="0.25">
      <c r="B59" s="7" t="s">
        <v>53</v>
      </c>
      <c r="C59" s="8">
        <v>17</v>
      </c>
      <c r="D59" s="8">
        <v>10057.8474572</v>
      </c>
      <c r="E59" s="8">
        <v>2230.1504964300002</v>
      </c>
      <c r="F59" s="8">
        <v>2105.7012601800002</v>
      </c>
      <c r="J59" s="30">
        <f t="shared" si="13"/>
        <v>95.373537981046312</v>
      </c>
      <c r="K59" s="30">
        <f t="shared" si="14"/>
        <v>25.028940455468526</v>
      </c>
      <c r="L59" s="31">
        <f t="shared" si="20"/>
        <v>94.419693359294939</v>
      </c>
      <c r="M59" s="26">
        <f t="shared" si="21"/>
        <v>20.93590372234782</v>
      </c>
      <c r="N59" s="30">
        <f t="shared" si="15"/>
        <v>108.52526214603732</v>
      </c>
      <c r="O59" s="30">
        <f t="shared" si="19"/>
        <v>189.00198593852494</v>
      </c>
      <c r="P59" s="26">
        <f t="shared" si="11"/>
        <v>107.43988521850081</v>
      </c>
      <c r="Q59" s="26">
        <f t="shared" si="12"/>
        <v>158.09408264731212</v>
      </c>
      <c r="R59" s="29" t="s">
        <v>53</v>
      </c>
      <c r="S59" s="32">
        <f t="shared" si="16"/>
        <v>0.56857851448898411</v>
      </c>
      <c r="T59" s="34">
        <f t="shared" si="18"/>
        <v>2.0177960132535713</v>
      </c>
    </row>
    <row r="60" spans="2:23" x14ac:dyDescent="0.25">
      <c r="B60" s="7" t="s">
        <v>54</v>
      </c>
      <c r="C60" s="8">
        <v>15</v>
      </c>
      <c r="D60" s="8">
        <v>10263.71944723</v>
      </c>
      <c r="E60" s="8">
        <v>2872.5203100799999</v>
      </c>
      <c r="F60" s="8">
        <v>2741.678831489</v>
      </c>
      <c r="J60" s="30">
        <f t="shared" si="13"/>
        <v>95.29388412918675</v>
      </c>
      <c r="K60" s="30">
        <f t="shared" si="14"/>
        <v>23.718630086822529</v>
      </c>
      <c r="L60" s="31">
        <f t="shared" si="20"/>
        <v>95.445063412367787</v>
      </c>
      <c r="M60" s="26">
        <f t="shared" si="21"/>
        <v>26.712332167545089</v>
      </c>
      <c r="N60" s="30">
        <f t="shared" si="15"/>
        <v>108.43462426747065</v>
      </c>
      <c r="O60" s="30">
        <f t="shared" si="19"/>
        <v>179.10738962868297</v>
      </c>
      <c r="P60" s="26">
        <f t="shared" si="11"/>
        <v>108.60665071931028</v>
      </c>
      <c r="Q60" s="26">
        <f t="shared" si="12"/>
        <v>201.71384552606932</v>
      </c>
      <c r="R60" s="29" t="s">
        <v>54</v>
      </c>
      <c r="S60" s="32">
        <f t="shared" ref="S60:S81" si="22">F60/F56-1</f>
        <v>10.277169714463714</v>
      </c>
      <c r="T60" s="34">
        <f t="shared" si="18"/>
        <v>1.9739739972046404</v>
      </c>
    </row>
    <row r="61" spans="2:23" x14ac:dyDescent="0.25">
      <c r="B61" s="7" t="s">
        <v>55</v>
      </c>
      <c r="C61" s="8">
        <v>15</v>
      </c>
      <c r="D61" s="8">
        <v>11753.934636260001</v>
      </c>
      <c r="E61" s="8">
        <v>3571.4372685500002</v>
      </c>
      <c r="F61" s="8">
        <v>3415.3517186710001</v>
      </c>
      <c r="J61" s="30">
        <f t="shared" si="13"/>
        <v>94.930380967850155</v>
      </c>
      <c r="K61" s="30">
        <f t="shared" si="14"/>
        <v>22.527968461381104</v>
      </c>
      <c r="L61" s="31">
        <f t="shared" si="20"/>
        <v>95.629615246122725</v>
      </c>
      <c r="M61" s="26">
        <f t="shared" si="21"/>
        <v>29.057093002158595</v>
      </c>
      <c r="N61" s="30">
        <f t="shared" si="15"/>
        <v>108.0209951129896</v>
      </c>
      <c r="O61" s="30">
        <f t="shared" si="19"/>
        <v>170.11630140464854</v>
      </c>
      <c r="P61" s="26">
        <f t="shared" si="11"/>
        <v>108.81665169611966</v>
      </c>
      <c r="Q61" s="26">
        <f t="shared" si="12"/>
        <v>219.41992681549917</v>
      </c>
      <c r="R61" s="29" t="s">
        <v>55</v>
      </c>
      <c r="S61" s="32">
        <f t="shared" si="22"/>
        <v>1.5034897292222644</v>
      </c>
      <c r="T61" s="34">
        <f t="shared" si="18"/>
        <v>1.7706245877372682</v>
      </c>
    </row>
    <row r="62" spans="2:23" x14ac:dyDescent="0.25">
      <c r="B62" s="7" t="s">
        <v>56</v>
      </c>
      <c r="C62" s="8">
        <v>15</v>
      </c>
      <c r="D62" s="8">
        <v>12379.61072033</v>
      </c>
      <c r="E62" s="8">
        <v>2350.80246459</v>
      </c>
      <c r="F62" s="8">
        <v>2249.2751731899998</v>
      </c>
      <c r="J62" s="30">
        <f t="shared" si="13"/>
        <v>94.296748825889139</v>
      </c>
      <c r="K62" s="30">
        <f t="shared" si="14"/>
        <v>20.547648389574206</v>
      </c>
      <c r="L62" s="31">
        <f t="shared" si="20"/>
        <v>95.681164498961536</v>
      </c>
      <c r="M62" s="26">
        <f t="shared" si="21"/>
        <v>18.169191455238597</v>
      </c>
      <c r="N62" s="30">
        <f t="shared" si="15"/>
        <v>107.29998700354797</v>
      </c>
      <c r="O62" s="30">
        <f t="shared" si="19"/>
        <v>155.16223544922576</v>
      </c>
      <c r="P62" s="26">
        <f t="shared" si="11"/>
        <v>108.87530943595183</v>
      </c>
      <c r="Q62" s="26">
        <f t="shared" si="12"/>
        <v>137.20170352585112</v>
      </c>
      <c r="R62" s="29" t="s">
        <v>56</v>
      </c>
      <c r="S62" s="32">
        <f t="shared" si="22"/>
        <v>-1.5661211917461282E-2</v>
      </c>
      <c r="T62" s="34">
        <f t="shared" si="18"/>
        <v>1.5047813737978193</v>
      </c>
      <c r="W62" s="23"/>
    </row>
    <row r="63" spans="2:23" x14ac:dyDescent="0.25">
      <c r="B63" s="7" t="s">
        <v>57</v>
      </c>
      <c r="C63" s="8">
        <v>14</v>
      </c>
      <c r="D63" s="8">
        <v>11797.684596880001</v>
      </c>
      <c r="E63" s="8">
        <v>2052.4454414500001</v>
      </c>
      <c r="F63" s="8">
        <v>1908.0698759264001</v>
      </c>
      <c r="J63" s="30">
        <f t="shared" si="13"/>
        <v>94.506291913197515</v>
      </c>
      <c r="K63" s="30">
        <f t="shared" si="14"/>
        <v>20.689653652687113</v>
      </c>
      <c r="L63" s="31">
        <f t="shared" si="20"/>
        <v>92.965680713948601</v>
      </c>
      <c r="M63" s="26">
        <f t="shared" si="21"/>
        <v>16.173257220582126</v>
      </c>
      <c r="N63" s="30">
        <f t="shared" si="15"/>
        <v>107.53842545264429</v>
      </c>
      <c r="O63" s="30">
        <f t="shared" si="19"/>
        <v>156.23456517048641</v>
      </c>
      <c r="P63" s="26">
        <f t="shared" si="11"/>
        <v>105.78536860057663</v>
      </c>
      <c r="Q63" s="26">
        <f t="shared" si="12"/>
        <v>122.12972975117454</v>
      </c>
      <c r="R63" s="29" t="s">
        <v>57</v>
      </c>
      <c r="S63" s="32">
        <f t="shared" si="22"/>
        <v>-9.3855376349400221E-2</v>
      </c>
      <c r="T63" s="34">
        <f t="shared" si="18"/>
        <v>1.2186109721425407</v>
      </c>
      <c r="W63" s="23"/>
    </row>
    <row r="64" spans="2:23" x14ac:dyDescent="0.25">
      <c r="B64" s="7" t="s">
        <v>58</v>
      </c>
      <c r="C64" s="8">
        <v>13</v>
      </c>
      <c r="D64" s="8">
        <v>10776.109149239999</v>
      </c>
      <c r="E64" s="8">
        <v>2179.4560372533301</v>
      </c>
      <c r="F64" s="8">
        <v>2024.94426091333</v>
      </c>
      <c r="J64" s="30">
        <f t="shared" si="13"/>
        <v>94.56939595155518</v>
      </c>
      <c r="K64" s="30">
        <f t="shared" si="14"/>
        <v>21.038495700822246</v>
      </c>
      <c r="L64" s="31">
        <f t="shared" si="20"/>
        <v>92.910534844523667</v>
      </c>
      <c r="M64" s="26">
        <f t="shared" si="21"/>
        <v>18.791051880317507</v>
      </c>
      <c r="N64" s="30">
        <f t="shared" si="15"/>
        <v>107.61023134818106</v>
      </c>
      <c r="O64" s="30">
        <f t="shared" si="19"/>
        <v>158.86878933965204</v>
      </c>
      <c r="P64" s="26">
        <f t="shared" si="11"/>
        <v>105.72261828154367</v>
      </c>
      <c r="Q64" s="26">
        <f t="shared" si="12"/>
        <v>141.89758170437824</v>
      </c>
      <c r="R64" s="29" t="s">
        <v>58</v>
      </c>
      <c r="S64" s="32">
        <f t="shared" si="22"/>
        <v>-0.26142178374204861</v>
      </c>
      <c r="T64" s="34">
        <f t="shared" si="18"/>
        <v>0.9899665105904758</v>
      </c>
      <c r="W64" s="23"/>
    </row>
    <row r="65" spans="2:23" x14ac:dyDescent="0.25">
      <c r="B65" s="7" t="s">
        <v>59</v>
      </c>
      <c r="C65" s="8">
        <v>13</v>
      </c>
      <c r="D65" s="8">
        <v>12025.009173910001</v>
      </c>
      <c r="E65" s="8">
        <v>3692.8624276023802</v>
      </c>
      <c r="F65" s="8">
        <v>3562.4226828481801</v>
      </c>
      <c r="J65" s="30">
        <f t="shared" si="13"/>
        <v>95.345361549497085</v>
      </c>
      <c r="K65" s="30">
        <f t="shared" si="14"/>
        <v>24.080902486207592</v>
      </c>
      <c r="L65" s="31">
        <f t="shared" si="20"/>
        <v>96.467787595356242</v>
      </c>
      <c r="M65" s="26">
        <f t="shared" si="21"/>
        <v>29.625114054610219</v>
      </c>
      <c r="N65" s="30">
        <f t="shared" si="15"/>
        <v>108.49320026928461</v>
      </c>
      <c r="O65" s="30">
        <f t="shared" si="19"/>
        <v>181.84303091786632</v>
      </c>
      <c r="P65" s="26">
        <f t="shared" si="11"/>
        <v>109.77040549250505</v>
      </c>
      <c r="Q65" s="26">
        <f t="shared" si="12"/>
        <v>223.7092457005418</v>
      </c>
      <c r="R65" s="29" t="s">
        <v>59</v>
      </c>
      <c r="S65" s="32">
        <f t="shared" si="22"/>
        <v>4.3061733107361722E-2</v>
      </c>
      <c r="T65" s="34">
        <f t="shared" si="18"/>
        <v>0.72309729431057346</v>
      </c>
      <c r="W65" s="23"/>
    </row>
    <row r="66" spans="2:23" x14ac:dyDescent="0.25">
      <c r="B66" s="7" t="s">
        <v>60</v>
      </c>
      <c r="C66" s="8">
        <v>13</v>
      </c>
      <c r="D66" s="8">
        <v>11831.816506470001</v>
      </c>
      <c r="E66" s="8">
        <v>2412.9640341600002</v>
      </c>
      <c r="F66" s="8">
        <v>2314.8427978241002</v>
      </c>
      <c r="J66" s="30">
        <f t="shared" si="13"/>
        <v>93.239415231698089</v>
      </c>
      <c r="K66" s="30">
        <f t="shared" si="14"/>
        <v>21.879373120907797</v>
      </c>
      <c r="L66" s="31">
        <f t="shared" si="20"/>
        <v>95.933580652392209</v>
      </c>
      <c r="M66" s="26">
        <f t="shared" si="21"/>
        <v>19.564559647779131</v>
      </c>
      <c r="N66" s="30">
        <f t="shared" si="15"/>
        <v>106.09685028539246</v>
      </c>
      <c r="O66" s="30">
        <f t="shared" si="17"/>
        <v>165.21853884701918</v>
      </c>
      <c r="P66" s="26">
        <f t="shared" si="11"/>
        <v>109.16253301809893</v>
      </c>
      <c r="Q66" s="26">
        <f t="shared" si="12"/>
        <v>147.73860020251362</v>
      </c>
      <c r="R66" s="29" t="s">
        <v>60</v>
      </c>
      <c r="S66" s="32">
        <f t="shared" si="22"/>
        <v>2.9150557217554773E-2</v>
      </c>
      <c r="T66" s="34">
        <f t="shared" si="18"/>
        <v>0.42997796289421353</v>
      </c>
      <c r="W66" s="23"/>
    </row>
    <row r="67" spans="2:23" x14ac:dyDescent="0.25">
      <c r="B67" s="29" t="s">
        <v>61</v>
      </c>
      <c r="C67" s="8">
        <v>13</v>
      </c>
      <c r="D67" s="8">
        <v>11061.169576939999</v>
      </c>
      <c r="E67" s="8">
        <v>3263.3178018142899</v>
      </c>
      <c r="F67" s="8">
        <v>3135.0545022904898</v>
      </c>
      <c r="G67" s="28"/>
      <c r="H67" s="28"/>
      <c r="I67" s="28"/>
      <c r="J67" s="30">
        <f t="shared" si="13"/>
        <v>89.58013169746873</v>
      </c>
      <c r="K67" s="30">
        <f t="shared" si="14"/>
        <v>17.458542608402901</v>
      </c>
      <c r="L67" s="31">
        <f t="shared" si="20"/>
        <v>96.069543105716207</v>
      </c>
      <c r="M67" s="26">
        <f t="shared" si="21"/>
        <v>28.342884362123506</v>
      </c>
      <c r="N67" s="30">
        <f t="shared" si="15"/>
        <v>101.93296255274025</v>
      </c>
      <c r="O67" s="30">
        <f t="shared" si="17"/>
        <v>131.83535397558387</v>
      </c>
      <c r="P67" s="26">
        <f t="shared" si="11"/>
        <v>109.31724428499076</v>
      </c>
      <c r="Q67" s="26">
        <f t="shared" si="12"/>
        <v>214.02669606403157</v>
      </c>
      <c r="R67" s="29" t="s">
        <v>61</v>
      </c>
      <c r="S67" s="32">
        <f t="shared" si="22"/>
        <v>0.64305015337468596</v>
      </c>
      <c r="T67" s="34">
        <f t="shared" si="18"/>
        <v>0.19975855038369328</v>
      </c>
      <c r="W67" s="23"/>
    </row>
    <row r="68" spans="2:23" x14ac:dyDescent="0.25">
      <c r="B68" s="7" t="s">
        <v>62</v>
      </c>
      <c r="C68" s="8">
        <v>13</v>
      </c>
      <c r="D68" s="8">
        <v>9252.5121596600002</v>
      </c>
      <c r="E68" s="8">
        <v>1093.4936850199999</v>
      </c>
      <c r="F68" s="8">
        <v>923.85727126300003</v>
      </c>
      <c r="J68" s="30">
        <f t="shared" si="13"/>
        <v>89.400895162022067</v>
      </c>
      <c r="K68" s="30">
        <f t="shared" si="14"/>
        <v>19.577667627979505</v>
      </c>
      <c r="L68" s="31">
        <f t="shared" si="20"/>
        <v>84.486749573327685</v>
      </c>
      <c r="M68" s="26">
        <f t="shared" si="21"/>
        <v>9.9849344191183302</v>
      </c>
      <c r="N68" s="30">
        <f t="shared" si="15"/>
        <v>101.72900983789638</v>
      </c>
      <c r="O68" s="30">
        <f t="shared" si="17"/>
        <v>147.83758298981627</v>
      </c>
      <c r="P68" s="26">
        <f t="shared" si="11"/>
        <v>96.137218345975057</v>
      </c>
      <c r="Q68" s="26">
        <f t="shared" si="12"/>
        <v>75.399613420989695</v>
      </c>
      <c r="R68" s="29" t="s">
        <v>62</v>
      </c>
      <c r="S68" s="32">
        <f t="shared" si="22"/>
        <v>-0.54376162885278445</v>
      </c>
      <c r="T68" s="34">
        <f t="shared" si="18"/>
        <v>-3.9121367852381073E-3</v>
      </c>
      <c r="W68" s="23"/>
    </row>
    <row r="69" spans="2:23" x14ac:dyDescent="0.25">
      <c r="B69" s="7" t="s">
        <v>63</v>
      </c>
      <c r="C69" s="8">
        <v>13</v>
      </c>
      <c r="D69" s="8">
        <v>4988.45399636</v>
      </c>
      <c r="E69" s="8">
        <v>727.98001154000099</v>
      </c>
      <c r="F69" s="8">
        <v>595.71080049000102</v>
      </c>
      <c r="J69" s="30">
        <f t="shared" si="13"/>
        <v>88.420956350547783</v>
      </c>
      <c r="K69" s="30">
        <f t="shared" si="14"/>
        <v>17.757008316902681</v>
      </c>
      <c r="L69" s="31">
        <f t="shared" si="20"/>
        <v>81.830653458438803</v>
      </c>
      <c r="M69" s="26">
        <f t="shared" si="21"/>
        <v>11.941792004590646</v>
      </c>
      <c r="N69" s="30">
        <f t="shared" si="15"/>
        <v>100.61394041032146</v>
      </c>
      <c r="O69" s="30">
        <f t="shared" si="17"/>
        <v>134.08916938344632</v>
      </c>
      <c r="P69" s="26">
        <f t="shared" si="11"/>
        <v>93.114854561896166</v>
      </c>
      <c r="Q69" s="26">
        <f t="shared" si="12"/>
        <v>90.176506214800582</v>
      </c>
      <c r="R69" s="29" t="s">
        <v>63</v>
      </c>
      <c r="S69" s="32">
        <f t="shared" si="22"/>
        <v>-0.8327793039949638</v>
      </c>
      <c r="T69" s="34">
        <f t="shared" si="18"/>
        <v>-5.2813634878315044E-2</v>
      </c>
      <c r="W69" s="23"/>
    </row>
    <row r="70" spans="2:23" x14ac:dyDescent="0.25">
      <c r="B70" s="7" t="s">
        <v>64</v>
      </c>
      <c r="C70" s="8">
        <v>13</v>
      </c>
      <c r="D70" s="8">
        <v>7356.7949092199997</v>
      </c>
      <c r="E70" s="8">
        <v>2166.5576241200001</v>
      </c>
      <c r="F70" s="8">
        <v>2062.9232544199999</v>
      </c>
      <c r="J70" s="30">
        <f t="shared" si="13"/>
        <v>90.784750120282595</v>
      </c>
      <c r="K70" s="30">
        <f t="shared" si="14"/>
        <v>20.926982821368931</v>
      </c>
      <c r="L70" s="31">
        <f t="shared" si="20"/>
        <v>95.216634510605559</v>
      </c>
      <c r="M70" s="26">
        <f t="shared" si="21"/>
        <v>28.041059726085532</v>
      </c>
      <c r="N70" s="30">
        <f t="shared" si="15"/>
        <v>103.30369423460152</v>
      </c>
      <c r="O70" s="30">
        <f t="shared" si="17"/>
        <v>158.02671790990462</v>
      </c>
      <c r="P70" s="26">
        <f t="shared" si="11"/>
        <v>108.34672215872357</v>
      </c>
      <c r="Q70" s="26">
        <f t="shared" si="12"/>
        <v>211.74751625944316</v>
      </c>
      <c r="R70" s="29" t="s">
        <v>64</v>
      </c>
      <c r="S70" s="32">
        <f t="shared" si="22"/>
        <v>-0.10882792716676004</v>
      </c>
      <c r="T70" s="34">
        <f t="shared" si="18"/>
        <v>0.30199908382008794</v>
      </c>
      <c r="W70" s="23"/>
    </row>
    <row r="71" spans="2:23" x14ac:dyDescent="0.25">
      <c r="B71" s="7" t="s">
        <v>65</v>
      </c>
      <c r="C71" s="8">
        <v>13</v>
      </c>
      <c r="D71" s="8">
        <v>7220.6464013599998</v>
      </c>
      <c r="E71" s="8">
        <v>1650.23274708286</v>
      </c>
      <c r="F71" s="8">
        <v>1520.6859756301201</v>
      </c>
      <c r="J71" s="30">
        <f t="shared" si="13"/>
        <v>94.292116101472359</v>
      </c>
      <c r="K71" s="30">
        <f t="shared" si="14"/>
        <v>26.543370369037582</v>
      </c>
      <c r="L71" s="31">
        <f t="shared" si="20"/>
        <v>92.149787859819071</v>
      </c>
      <c r="M71" s="26">
        <f t="shared" si="21"/>
        <v>21.060247117816221</v>
      </c>
      <c r="N71" s="30">
        <f t="shared" si="15"/>
        <v>107.29471544036153</v>
      </c>
      <c r="O71" s="30">
        <f t="shared" si="17"/>
        <v>200.43795789820584</v>
      </c>
      <c r="P71" s="26">
        <f t="shared" si="11"/>
        <v>104.85696657469097</v>
      </c>
      <c r="Q71" s="26">
        <f t="shared" si="12"/>
        <v>159.03304163855191</v>
      </c>
      <c r="R71" s="29" t="s">
        <v>65</v>
      </c>
      <c r="S71" s="32">
        <f t="shared" si="22"/>
        <v>-0.51494113594545232</v>
      </c>
      <c r="T71" s="34">
        <f t="shared" si="18"/>
        <v>0.55095987369529198</v>
      </c>
      <c r="W71" s="23"/>
    </row>
    <row r="72" spans="2:23" x14ac:dyDescent="0.25">
      <c r="B72" s="7" t="s">
        <v>66</v>
      </c>
      <c r="C72" s="8">
        <v>13</v>
      </c>
      <c r="D72" s="8">
        <v>8308.89939529</v>
      </c>
      <c r="E72" s="8">
        <v>2004.6407738299999</v>
      </c>
      <c r="F72" s="8">
        <v>1883.1981252999999</v>
      </c>
      <c r="J72" s="30">
        <f t="shared" si="13"/>
        <v>94.689548684242808</v>
      </c>
      <c r="K72" s="30">
        <f t="shared" si="14"/>
        <v>26.094616675070565</v>
      </c>
      <c r="L72" s="31">
        <f t="shared" si="20"/>
        <v>93.941924652266962</v>
      </c>
      <c r="M72" s="26">
        <f t="shared" si="21"/>
        <v>22.664832436983332</v>
      </c>
      <c r="N72" s="30">
        <f t="shared" si="15"/>
        <v>107.74695278148974</v>
      </c>
      <c r="O72" s="30">
        <f t="shared" si="17"/>
        <v>197.04926713409145</v>
      </c>
      <c r="P72" s="26">
        <f t="shared" si="11"/>
        <v>106.8962336430954</v>
      </c>
      <c r="Q72" s="26">
        <f t="shared" si="12"/>
        <v>171.14980752682285</v>
      </c>
      <c r="R72" s="29" t="s">
        <v>66</v>
      </c>
      <c r="S72" s="32">
        <f t="shared" si="22"/>
        <v>1.0384080786910843</v>
      </c>
      <c r="T72" s="34">
        <f t="shared" si="18"/>
        <v>0.72773478605572173</v>
      </c>
      <c r="W72" s="23"/>
    </row>
    <row r="73" spans="2:23" x14ac:dyDescent="0.25">
      <c r="B73" s="7" t="s">
        <v>67</v>
      </c>
      <c r="C73" s="8">
        <v>13</v>
      </c>
      <c r="D73" s="8">
        <v>10168.415141089999</v>
      </c>
      <c r="E73" s="8">
        <v>3649.77791488</v>
      </c>
      <c r="F73" s="8">
        <v>3498.6813934299998</v>
      </c>
      <c r="J73" s="30">
        <f t="shared" si="13"/>
        <v>95.428130890671412</v>
      </c>
      <c r="K73" s="30">
        <f t="shared" si="14"/>
        <v>25.998544490827623</v>
      </c>
      <c r="L73" s="31">
        <f t="shared" si="20"/>
        <v>95.860117383197874</v>
      </c>
      <c r="M73" s="26">
        <f t="shared" si="21"/>
        <v>34.407342195265251</v>
      </c>
      <c r="N73" s="30">
        <f t="shared" si="15"/>
        <v>108.58738325377644</v>
      </c>
      <c r="O73" s="30">
        <f t="shared" si="17"/>
        <v>196.32379361084446</v>
      </c>
      <c r="P73" s="26">
        <f t="shared" si="11"/>
        <v>109.07893938493618</v>
      </c>
      <c r="Q73" s="26">
        <f t="shared" si="12"/>
        <v>259.82146616800549</v>
      </c>
      <c r="R73" s="29" t="s">
        <v>67</v>
      </c>
      <c r="S73" s="32">
        <f t="shared" si="22"/>
        <v>4.8731206326159686</v>
      </c>
      <c r="T73" s="34">
        <f t="shared" si="18"/>
        <v>0.76554106634222541</v>
      </c>
      <c r="W73" s="23"/>
    </row>
    <row r="74" spans="2:23" x14ac:dyDescent="0.25">
      <c r="B74" s="7" t="s">
        <v>68</v>
      </c>
      <c r="C74" s="8">
        <v>13</v>
      </c>
      <c r="D74" s="8">
        <v>12380.917094570001</v>
      </c>
      <c r="E74" s="8">
        <v>3356.7018772000001</v>
      </c>
      <c r="F74" s="8">
        <v>3249.5010658900001</v>
      </c>
      <c r="J74" s="30">
        <f t="shared" si="13"/>
        <v>94.737267410688901</v>
      </c>
      <c r="K74" s="30">
        <f t="shared" si="14"/>
        <v>22.819048833886416</v>
      </c>
      <c r="L74" s="31">
        <f t="shared" si="20"/>
        <v>96.806364841687341</v>
      </c>
      <c r="M74" s="26">
        <f t="shared" si="21"/>
        <v>26.246044950217463</v>
      </c>
      <c r="N74" s="30">
        <f t="shared" si="15"/>
        <v>107.80125177685538</v>
      </c>
      <c r="O74" s="30">
        <f t="shared" si="17"/>
        <v>172.31434764512412</v>
      </c>
      <c r="P74" s="26">
        <f t="shared" si="11"/>
        <v>110.15567152323642</v>
      </c>
      <c r="Q74" s="26">
        <f t="shared" si="12"/>
        <v>198.19275320298559</v>
      </c>
      <c r="R74" s="29" t="s">
        <v>68</v>
      </c>
      <c r="S74" s="32">
        <f t="shared" si="22"/>
        <v>0.57519241635754015</v>
      </c>
      <c r="T74" s="34">
        <f t="shared" si="18"/>
        <v>0.66923338489787776</v>
      </c>
      <c r="W74" s="23"/>
    </row>
    <row r="75" spans="2:23" x14ac:dyDescent="0.25">
      <c r="B75" s="7" t="s">
        <v>69</v>
      </c>
      <c r="C75" s="8">
        <v>13</v>
      </c>
      <c r="D75" s="8">
        <v>13012.738561820001</v>
      </c>
      <c r="E75" s="8">
        <v>2829.0136147799999</v>
      </c>
      <c r="F75" s="8">
        <v>2690.5084092500001</v>
      </c>
      <c r="J75" s="30">
        <f t="shared" si="13"/>
        <v>91.569029694333864</v>
      </c>
      <c r="K75" s="30">
        <f t="shared" si="14"/>
        <v>15.158335794430434</v>
      </c>
      <c r="L75" s="31">
        <f t="shared" si="20"/>
        <v>95.104116685533484</v>
      </c>
      <c r="M75" s="26">
        <f t="shared" si="21"/>
        <v>20.675958380844449</v>
      </c>
      <c r="N75" s="30">
        <f t="shared" si="15"/>
        <v>104.19612360412549</v>
      </c>
      <c r="O75" s="30">
        <f t="shared" si="17"/>
        <v>114.46571514953689</v>
      </c>
      <c r="P75" s="26">
        <f t="shared" si="11"/>
        <v>108.21868846383771</v>
      </c>
      <c r="Q75" s="26">
        <f t="shared" si="12"/>
        <v>156.13114754556389</v>
      </c>
      <c r="R75" s="29" t="s">
        <v>69</v>
      </c>
      <c r="S75" s="32">
        <f t="shared" si="22"/>
        <v>0.76927284946857344</v>
      </c>
      <c r="T75" s="34">
        <f t="shared" si="18"/>
        <v>0.49627835290332672</v>
      </c>
      <c r="W75" s="23"/>
    </row>
    <row r="76" spans="2:23" x14ac:dyDescent="0.25">
      <c r="B76" s="7" t="s">
        <v>3</v>
      </c>
      <c r="C76" s="8">
        <v>13</v>
      </c>
      <c r="D76" s="8">
        <v>14462.682423099999</v>
      </c>
      <c r="E76" s="8">
        <v>1577.76423256</v>
      </c>
      <c r="F76" s="8">
        <v>1438.5812990100001</v>
      </c>
      <c r="J76" s="30">
        <f t="shared" si="13"/>
        <v>89.471639530695953</v>
      </c>
      <c r="K76" s="30">
        <f t="shared" si="14"/>
        <v>9.6416504029280627</v>
      </c>
      <c r="L76" s="31">
        <f t="shared" si="20"/>
        <v>91.178470732336933</v>
      </c>
      <c r="M76" s="26">
        <f t="shared" si="21"/>
        <v>9.9468498092185005</v>
      </c>
      <c r="N76" s="30">
        <f t="shared" si="15"/>
        <v>101.80950964233078</v>
      </c>
      <c r="O76" s="30">
        <f t="shared" si="17"/>
        <v>72.807359828938928</v>
      </c>
      <c r="P76" s="26">
        <f t="shared" si="11"/>
        <v>103.75170773541123</v>
      </c>
      <c r="Q76" s="26">
        <f t="shared" si="12"/>
        <v>75.112023663941514</v>
      </c>
      <c r="R76" s="29" t="s">
        <v>3</v>
      </c>
      <c r="S76" s="32">
        <f t="shared" si="22"/>
        <v>-0.23609668059709377</v>
      </c>
      <c r="T76" s="34">
        <f t="shared" si="18"/>
        <v>0.28383044786551603</v>
      </c>
      <c r="W76" s="23"/>
    </row>
    <row r="77" spans="2:23" x14ac:dyDescent="0.25">
      <c r="B77" s="7" t="s">
        <v>4</v>
      </c>
      <c r="C77" s="8">
        <v>13</v>
      </c>
      <c r="D77" s="8">
        <v>21171.128398090001</v>
      </c>
      <c r="E77" s="8">
        <v>958.06246651000799</v>
      </c>
      <c r="F77" s="8">
        <v>796.98501936000798</v>
      </c>
      <c r="J77" s="30">
        <f t="shared" si="13"/>
        <v>85.225834748209309</v>
      </c>
      <c r="K77" s="30">
        <f t="shared" si="14"/>
        <v>5.2393575308085545</v>
      </c>
      <c r="L77" s="31">
        <f t="shared" si="20"/>
        <v>83.187166517777641</v>
      </c>
      <c r="M77" s="26">
        <f t="shared" si="21"/>
        <v>3.7644900374413188</v>
      </c>
      <c r="N77" s="30">
        <f t="shared" si="15"/>
        <v>96.97822114455235</v>
      </c>
      <c r="O77" s="30">
        <f t="shared" si="17"/>
        <v>39.564158943389302</v>
      </c>
      <c r="P77" s="26">
        <f t="shared" si="11"/>
        <v>94.658426694016583</v>
      </c>
      <c r="Q77" s="26">
        <f t="shared" si="12"/>
        <v>28.426936185656555</v>
      </c>
      <c r="R77" s="29" t="s">
        <v>4</v>
      </c>
      <c r="S77" s="32">
        <f t="shared" si="22"/>
        <v>-0.77220417359047711</v>
      </c>
      <c r="T77" s="34">
        <f t="shared" si="18"/>
        <v>0.16255213932191098</v>
      </c>
      <c r="W77" s="23"/>
    </row>
    <row r="78" spans="2:23" x14ac:dyDescent="0.25">
      <c r="B78" s="7" t="s">
        <v>5</v>
      </c>
      <c r="C78" s="8">
        <v>13</v>
      </c>
      <c r="D78" s="8">
        <v>19507.362961530001</v>
      </c>
      <c r="E78" s="8">
        <v>922.07797818095798</v>
      </c>
      <c r="F78" s="8">
        <v>815.27188042095804</v>
      </c>
      <c r="J78" s="30">
        <f t="shared" si="13"/>
        <v>85.290514061665789</v>
      </c>
      <c r="K78" s="30">
        <f t="shared" si="14"/>
        <v>6.4785538165680547</v>
      </c>
      <c r="L78" s="31">
        <f t="shared" si="20"/>
        <v>88.416804187135767</v>
      </c>
      <c r="M78" s="26">
        <f t="shared" si="21"/>
        <v>4.1793033842079836</v>
      </c>
      <c r="N78" s="30">
        <f t="shared" si="15"/>
        <v>97.051819540888303</v>
      </c>
      <c r="O78" s="30">
        <f t="shared" si="17"/>
        <v>48.921748785951621</v>
      </c>
      <c r="P78" s="26">
        <f t="shared" si="11"/>
        <v>100.6092156760576</v>
      </c>
      <c r="Q78" s="26">
        <f t="shared" si="12"/>
        <v>31.55933192059371</v>
      </c>
      <c r="R78" s="29" t="s">
        <v>5</v>
      </c>
      <c r="S78" s="32">
        <f t="shared" si="22"/>
        <v>-0.74910859732318169</v>
      </c>
      <c r="T78" s="34">
        <f t="shared" si="18"/>
        <v>0.17259169689679701</v>
      </c>
      <c r="W78" s="23"/>
    </row>
    <row r="79" spans="2:23" x14ac:dyDescent="0.25">
      <c r="B79" s="7" t="s">
        <v>6</v>
      </c>
      <c r="C79" s="8">
        <v>13</v>
      </c>
      <c r="D79" s="8">
        <v>17649.32058394</v>
      </c>
      <c r="E79" s="8">
        <v>692.85820721000005</v>
      </c>
      <c r="F79" s="8">
        <v>541.26705026000002</v>
      </c>
      <c r="J79" s="30">
        <f t="shared" si="13"/>
        <v>87.799950935105699</v>
      </c>
      <c r="K79" s="30">
        <f t="shared" si="14"/>
        <v>9.0114986294621957</v>
      </c>
      <c r="L79" s="31">
        <f t="shared" si="20"/>
        <v>78.120897555586879</v>
      </c>
      <c r="M79" s="26">
        <f t="shared" si="21"/>
        <v>3.0667868923664177</v>
      </c>
      <c r="N79" s="30">
        <f t="shared" si="15"/>
        <v>99.907300215025828</v>
      </c>
      <c r="O79" s="30">
        <f t="shared" si="17"/>
        <v>68.048870877333684</v>
      </c>
      <c r="P79" s="26">
        <f t="shared" si="11"/>
        <v>88.893534472724014</v>
      </c>
      <c r="Q79" s="26">
        <f t="shared" si="12"/>
        <v>23.158344003365446</v>
      </c>
      <c r="R79" s="29" t="s">
        <v>6</v>
      </c>
      <c r="S79" s="32">
        <f t="shared" si="22"/>
        <v>-0.79882350547609615</v>
      </c>
      <c r="T79" s="34">
        <f t="shared" ref="T79:T87" si="23">0.078396*S82+1.56291*T78-0.641306*T77</f>
        <v>0.41303389172970362</v>
      </c>
    </row>
    <row r="80" spans="2:23" x14ac:dyDescent="0.25">
      <c r="B80" s="7" t="s">
        <v>7</v>
      </c>
      <c r="C80" s="8">
        <v>12</v>
      </c>
      <c r="D80" s="8">
        <v>14234.915552590001</v>
      </c>
      <c r="E80" s="8">
        <v>2320.1936722300002</v>
      </c>
      <c r="F80" s="8">
        <v>2121.5198497199999</v>
      </c>
      <c r="J80" s="30">
        <f t="shared" ref="J80:K82" si="24">AVERAGE(L79:L82)</f>
        <v>89.862594671026045</v>
      </c>
      <c r="K80" s="30">
        <f t="shared" si="24"/>
        <v>13.514492933355051</v>
      </c>
      <c r="L80" s="31">
        <f t="shared" si="20"/>
        <v>91.437187986162826</v>
      </c>
      <c r="M80" s="26">
        <f t="shared" si="21"/>
        <v>14.9036349522565</v>
      </c>
      <c r="N80" s="30">
        <f t="shared" ref="N80:N85" si="25">J80/$J$53*100</f>
        <v>102.25437632117934</v>
      </c>
      <c r="O80" s="30">
        <f t="shared" ref="O80:O85" si="26">K80/$K$53*100</f>
        <v>102.05250229832201</v>
      </c>
      <c r="P80" s="26">
        <f t="shared" si="11"/>
        <v>104.04610132075496</v>
      </c>
      <c r="Q80" s="26">
        <f t="shared" si="12"/>
        <v>112.54238303419078</v>
      </c>
      <c r="R80" s="29" t="s">
        <v>7</v>
      </c>
      <c r="S80" s="32">
        <f t="shared" si="22"/>
        <v>0.47473059129851269</v>
      </c>
      <c r="T80" s="34">
        <f t="shared" si="23"/>
        <v>0.82366704586764361</v>
      </c>
    </row>
    <row r="81" spans="2:20" x14ac:dyDescent="0.25">
      <c r="B81" s="7" t="s">
        <v>8</v>
      </c>
      <c r="C81" s="8">
        <v>12</v>
      </c>
      <c r="D81" s="8">
        <v>13091.912314319999</v>
      </c>
      <c r="E81" s="8">
        <v>1951.50342542</v>
      </c>
      <c r="F81" s="8">
        <v>1819.28739028</v>
      </c>
      <c r="J81" s="30">
        <f t="shared" si="24"/>
        <v>94.013954121793745</v>
      </c>
      <c r="K81" s="30">
        <f t="shared" si="24"/>
        <v>17.152548318179349</v>
      </c>
      <c r="L81" s="31">
        <f t="shared" si="20"/>
        <v>93.224914011537294</v>
      </c>
      <c r="M81" s="26">
        <f t="shared" si="21"/>
        <v>13.896269289017878</v>
      </c>
      <c r="N81" s="30">
        <f t="shared" si="25"/>
        <v>106.97819575992689</v>
      </c>
      <c r="O81" s="30">
        <f t="shared" si="26"/>
        <v>129.5246877034339</v>
      </c>
      <c r="P81" s="26">
        <f t="shared" si="11"/>
        <v>106.08034939056668</v>
      </c>
      <c r="Q81" s="26">
        <f t="shared" ref="Q81:Q86" si="27">M81/$K$53*100</f>
        <v>104.93542455118477</v>
      </c>
      <c r="R81" s="29" t="s">
        <v>8</v>
      </c>
      <c r="S81" s="32">
        <f t="shared" si="22"/>
        <v>1.2827121540388768</v>
      </c>
      <c r="T81" s="34">
        <f t="shared" si="23"/>
        <v>1.0325458212980334</v>
      </c>
    </row>
    <row r="82" spans="2:20" x14ac:dyDescent="0.25">
      <c r="B82" s="7" t="s">
        <v>82</v>
      </c>
      <c r="C82" s="8">
        <v>12</v>
      </c>
      <c r="D82" s="8">
        <v>15273.933093629999</v>
      </c>
      <c r="E82" s="8">
        <v>3506.3341759199998</v>
      </c>
      <c r="F82" s="8">
        <v>3389.4813514299999</v>
      </c>
      <c r="J82" s="30">
        <f t="shared" si="24"/>
        <v>94.125026527607446</v>
      </c>
      <c r="K82" s="30">
        <f t="shared" si="24"/>
        <v>17.737275371580576</v>
      </c>
      <c r="L82" s="31">
        <f t="shared" ref="L82" si="28">F82/E82*100</f>
        <v>96.667379130817167</v>
      </c>
      <c r="M82" s="26">
        <f t="shared" ref="M82" si="29">F82/D82*100</f>
        <v>22.191280599779404</v>
      </c>
      <c r="N82" s="30">
        <f t="shared" si="25"/>
        <v>107.104584716584</v>
      </c>
      <c r="O82" s="30">
        <f t="shared" si="26"/>
        <v>133.9401592461243</v>
      </c>
      <c r="P82" s="26">
        <f t="shared" ref="P82" si="30">L82/$J$53*100</f>
        <v>109.99752010067164</v>
      </c>
      <c r="Q82" s="26">
        <f t="shared" si="27"/>
        <v>167.57385760454702</v>
      </c>
      <c r="R82" s="29" t="s">
        <v>82</v>
      </c>
      <c r="S82" s="32">
        <f t="shared" ref="S82" si="31">F82/F78-1</f>
        <v>3.1574859048000929</v>
      </c>
      <c r="T82" s="34">
        <f t="shared" si="23"/>
        <v>1.1138866367744003</v>
      </c>
    </row>
    <row r="83" spans="2:20" x14ac:dyDescent="0.25">
      <c r="B83" s="7" t="s">
        <v>87</v>
      </c>
      <c r="C83" s="8">
        <v>13</v>
      </c>
      <c r="D83" s="8">
        <v>14389.757855690001</v>
      </c>
      <c r="E83" s="8">
        <v>2676.4812977199999</v>
      </c>
      <c r="F83" s="8">
        <v>2535.3326498900001</v>
      </c>
      <c r="J83" s="30">
        <f t="shared" ref="J83:K85" si="32">AVERAGE(L82:L85)</f>
        <v>94.404937518377949</v>
      </c>
      <c r="K83" s="30">
        <f t="shared" si="32"/>
        <v>18.525834921549212</v>
      </c>
      <c r="L83" s="31">
        <f t="shared" ref="L83:L88" si="33">F83/E83*100</f>
        <v>94.726335358657678</v>
      </c>
      <c r="M83" s="26">
        <f t="shared" ref="M83:M88" si="34">F83/D83*100</f>
        <v>17.619008431663623</v>
      </c>
      <c r="N83" s="30">
        <f t="shared" si="25"/>
        <v>107.42309459148203</v>
      </c>
      <c r="O83" s="30">
        <f t="shared" si="26"/>
        <v>139.89483883953466</v>
      </c>
      <c r="P83" s="26">
        <f t="shared" ref="P83:P88" si="35">L83/$J$53*100</f>
        <v>107.78881222771422</v>
      </c>
      <c r="Q83" s="26">
        <f t="shared" si="27"/>
        <v>133.0470856238131</v>
      </c>
      <c r="R83" s="29" t="s">
        <v>87</v>
      </c>
      <c r="S83" s="32">
        <f t="shared" ref="S83" si="36">F83/F79-1</f>
        <v>3.6840698111443171</v>
      </c>
      <c r="T83" s="34">
        <f t="shared" si="23"/>
        <v>1.0106278444595351</v>
      </c>
    </row>
    <row r="84" spans="2:20" x14ac:dyDescent="0.25">
      <c r="B84" s="7" t="s">
        <v>89</v>
      </c>
      <c r="C84" s="8">
        <v>13</v>
      </c>
      <c r="D84" s="8">
        <v>13890.631621570001</v>
      </c>
      <c r="E84" s="8">
        <v>2606.72576854</v>
      </c>
      <c r="F84" s="8">
        <v>2395.0981533600002</v>
      </c>
      <c r="J84" s="30">
        <f t="shared" si="32"/>
        <v>89.923256696906947</v>
      </c>
      <c r="K84" s="30">
        <f t="shared" si="32"/>
        <v>13.894346575199021</v>
      </c>
      <c r="L84" s="31">
        <f t="shared" si="33"/>
        <v>91.881477609417644</v>
      </c>
      <c r="M84" s="26">
        <f t="shared" si="34"/>
        <v>17.242543165861395</v>
      </c>
      <c r="N84" s="30">
        <f t="shared" si="25"/>
        <v>102.32340345806024</v>
      </c>
      <c r="O84" s="30">
        <f t="shared" si="26"/>
        <v>104.92090548950885</v>
      </c>
      <c r="P84" s="26">
        <f t="shared" si="35"/>
        <v>104.55165714738348</v>
      </c>
      <c r="Q84" s="26">
        <f t="shared" si="27"/>
        <v>130.20426920495228</v>
      </c>
      <c r="R84" s="29" t="s">
        <v>89</v>
      </c>
      <c r="S84" s="32">
        <f t="shared" ref="S84" si="37">F84/F80-1</f>
        <v>0.12895392125419303</v>
      </c>
      <c r="T84" s="34">
        <f t="shared" si="23"/>
        <v>0.88036391795237545</v>
      </c>
    </row>
    <row r="85" spans="2:20" x14ac:dyDescent="0.25">
      <c r="B85" s="7" t="s">
        <v>90</v>
      </c>
      <c r="C85" s="8">
        <v>13</v>
      </c>
      <c r="D85" s="8">
        <v>14526.226215340001</v>
      </c>
      <c r="E85" s="8">
        <v>2625.2656664800002</v>
      </c>
      <c r="F85" s="8">
        <v>2476.7952887000001</v>
      </c>
      <c r="J85" s="30">
        <f t="shared" si="32"/>
        <v>90.127876898068408</v>
      </c>
      <c r="K85" s="30">
        <f t="shared" si="32"/>
        <v>14.808138314540974</v>
      </c>
      <c r="L85" s="31">
        <f t="shared" si="33"/>
        <v>94.34455797461932</v>
      </c>
      <c r="M85" s="26">
        <f t="shared" si="34"/>
        <v>17.050507488892418</v>
      </c>
      <c r="N85" s="30">
        <f t="shared" si="25"/>
        <v>102.55624016980973</v>
      </c>
      <c r="O85" s="30">
        <f t="shared" si="26"/>
        <v>111.82125565723294</v>
      </c>
      <c r="P85" s="26">
        <f t="shared" si="35"/>
        <v>107.35438889015883</v>
      </c>
      <c r="Q85" s="26">
        <f t="shared" si="27"/>
        <v>128.7541429248262</v>
      </c>
      <c r="R85" s="29" t="s">
        <v>90</v>
      </c>
      <c r="S85" s="32">
        <f t="shared" ref="S85" si="38">F85/F81-1</f>
        <v>0.36140958373751242</v>
      </c>
      <c r="T85" s="34">
        <f t="shared" si="23"/>
        <v>0.66789616037067179</v>
      </c>
    </row>
    <row r="86" spans="2:20" x14ac:dyDescent="0.25">
      <c r="B86" s="7" t="s">
        <v>91</v>
      </c>
      <c r="C86" s="8">
        <v>13</v>
      </c>
      <c r="D86" s="8">
        <v>12146.24414905</v>
      </c>
      <c r="E86" s="8">
        <v>565.39990370000305</v>
      </c>
      <c r="F86" s="8">
        <v>445.19959232000298</v>
      </c>
      <c r="J86" s="30">
        <f t="shared" ref="J86" si="39">AVERAGE(L85:L88)</f>
        <v>86.056903019021789</v>
      </c>
      <c r="K86" s="30">
        <f t="shared" ref="K86" si="40">AVERAGE(M85:M88)</f>
        <v>11.54673534336319</v>
      </c>
      <c r="L86" s="31">
        <f t="shared" si="33"/>
        <v>78.740655844933173</v>
      </c>
      <c r="M86" s="26">
        <f t="shared" si="34"/>
        <v>3.6653272143786406</v>
      </c>
      <c r="N86" s="30">
        <f t="shared" ref="N86" si="41">J86/$J$53*100</f>
        <v>97.923891231459521</v>
      </c>
      <c r="O86" s="30">
        <f t="shared" ref="O86" si="42">K86/$K$53*100</f>
        <v>87.193299887585937</v>
      </c>
      <c r="P86" s="26">
        <f t="shared" si="35"/>
        <v>89.598755566984494</v>
      </c>
      <c r="Q86" s="26">
        <f t="shared" si="27"/>
        <v>27.678124204443748</v>
      </c>
      <c r="R86" s="29" t="s">
        <v>91</v>
      </c>
      <c r="S86" s="32">
        <f>F86/F82-1</f>
        <v>-0.86865259130805472</v>
      </c>
      <c r="T86" s="34">
        <f t="shared" si="23"/>
        <v>0.45940556568382296</v>
      </c>
    </row>
    <row r="87" spans="2:20" x14ac:dyDescent="0.25">
      <c r="B87" s="7" t="s">
        <v>92</v>
      </c>
      <c r="C87" s="8">
        <v>12</v>
      </c>
      <c r="D87" s="8">
        <v>14225.88887671</v>
      </c>
      <c r="E87" s="8">
        <v>3167.5612260399998</v>
      </c>
      <c r="F87" s="8">
        <v>3026.44055028</v>
      </c>
      <c r="J87" s="30">
        <f t="shared" ref="J87" si="43">AVERAGE(L86:L89)</f>
        <v>85.206608807500032</v>
      </c>
      <c r="K87" s="30">
        <f t="shared" ref="K87" si="44">AVERAGE(M86:M89)</f>
        <v>10.834838628604468</v>
      </c>
      <c r="L87" s="31">
        <f t="shared" si="33"/>
        <v>95.544816163303494</v>
      </c>
      <c r="M87" s="26">
        <f t="shared" si="34"/>
        <v>21.274175389031441</v>
      </c>
      <c r="N87" s="30">
        <f t="shared" ref="N87" si="45">J87/$J$53*100</f>
        <v>96.956344004418455</v>
      </c>
      <c r="O87" s="30">
        <f t="shared" ref="O87" si="46">K87/$K$53*100</f>
        <v>81.817527265013226</v>
      </c>
      <c r="P87" s="26">
        <f t="shared" si="35"/>
        <v>108.72015907471216</v>
      </c>
      <c r="Q87" s="26">
        <f t="shared" ref="Q87" si="47">M87/$K$53*100</f>
        <v>160.64848629470944</v>
      </c>
      <c r="R87" s="29" t="s">
        <v>92</v>
      </c>
      <c r="S87" s="32">
        <f>F87/F83-1</f>
        <v>0.19370550858930002</v>
      </c>
      <c r="T87" s="34">
        <f t="shared" si="23"/>
        <v>1.0488236402225597</v>
      </c>
    </row>
    <row r="88" spans="2:20" x14ac:dyDescent="0.25">
      <c r="B88" s="7" t="s">
        <v>93</v>
      </c>
      <c r="C88" s="8">
        <v>12</v>
      </c>
      <c r="D88" s="8">
        <v>13455.514909580001</v>
      </c>
      <c r="E88" s="8">
        <v>747.00631772000099</v>
      </c>
      <c r="F88" s="8">
        <v>564.718714280001</v>
      </c>
      <c r="J88" s="30">
        <f t="shared" ref="J88" si="48">AVERAGE(L87:L90)</f>
        <v>89.873958155677883</v>
      </c>
      <c r="K88" s="30">
        <f t="shared" ref="K88" si="49">AVERAGE(M87:M90)</f>
        <v>18.208165441880055</v>
      </c>
      <c r="L88" s="31">
        <f t="shared" si="33"/>
        <v>75.597582093231168</v>
      </c>
      <c r="M88" s="26">
        <f t="shared" si="34"/>
        <v>4.1969312811502659</v>
      </c>
      <c r="N88" s="30">
        <f t="shared" ref="N88" si="50">J88/$J$53*100</f>
        <v>102.26730679620249</v>
      </c>
      <c r="O88" s="30">
        <f t="shared" ref="O88" si="51">K88/$K$53*100</f>
        <v>137.49600926717017</v>
      </c>
      <c r="P88" s="26">
        <f t="shared" si="35"/>
        <v>86.022261393982575</v>
      </c>
      <c r="Q88" s="26">
        <f t="shared" ref="Q88" si="52">M88/$K$53*100</f>
        <v>31.692446126364377</v>
      </c>
      <c r="R88" s="48" t="s">
        <v>93</v>
      </c>
      <c r="S88" s="32">
        <f>F88/F84-1</f>
        <v>-0.76421896802526579</v>
      </c>
    </row>
    <row r="89" spans="2:20" x14ac:dyDescent="0.25">
      <c r="B89" s="7" t="s">
        <v>94</v>
      </c>
      <c r="C89" s="8">
        <v>12</v>
      </c>
      <c r="D89" s="8">
        <v>13017.94586265</v>
      </c>
      <c r="E89" s="8">
        <v>2033.0545176200001</v>
      </c>
      <c r="F89" s="8">
        <v>1848.92851851</v>
      </c>
      <c r="L89" s="31">
        <f t="shared" ref="L89" si="53">F89/E89*100</f>
        <v>90.94338112853228</v>
      </c>
      <c r="M89" s="26">
        <f t="shared" ref="M89" si="54">F89/D89*100</f>
        <v>14.202920629857518</v>
      </c>
      <c r="P89" s="26">
        <f t="shared" ref="P89" si="55">L89/$J$53*100</f>
        <v>103.48419998199456</v>
      </c>
      <c r="Q89" s="26">
        <f t="shared" ref="Q89" si="56">M89/$K$53*100</f>
        <v>107.2510524345353</v>
      </c>
      <c r="R89" s="48" t="s">
        <v>94</v>
      </c>
      <c r="S89" s="32">
        <f>F89/F85-1</f>
        <v>-0.25349966267076907</v>
      </c>
    </row>
    <row r="90" spans="2:20" x14ac:dyDescent="0.25">
      <c r="B90" s="7" t="s">
        <v>96</v>
      </c>
      <c r="C90" s="8">
        <v>12</v>
      </c>
      <c r="D90" s="8">
        <v>14343.91323287</v>
      </c>
      <c r="E90" s="8">
        <v>4882.7052230600002</v>
      </c>
      <c r="F90" s="8">
        <v>4756.2457572200001</v>
      </c>
      <c r="L90" s="31">
        <f t="shared" ref="L90" si="57">F90/E90*100</f>
        <v>97.410053237644618</v>
      </c>
      <c r="M90" s="26">
        <f t="shared" ref="M90" si="58">F90/D90*100</f>
        <v>33.158634467481001</v>
      </c>
      <c r="P90" s="26">
        <f t="shared" ref="P90" si="59">L90/$J$53*100</f>
        <v>110.84260673412065</v>
      </c>
      <c r="Q90" s="26">
        <f t="shared" ref="Q90" si="60">M90/$K$53*100</f>
        <v>250.39205221307154</v>
      </c>
      <c r="R90" s="48" t="s">
        <v>96</v>
      </c>
      <c r="S90" s="32">
        <f>F90/F86-1</f>
        <v>9.6834009717629748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ignoredErrors>
    <ignoredError sqref="O25:O48 O49:O70" formula="1"/>
    <ignoredError sqref="B18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W90"/>
  <sheetViews>
    <sheetView zoomScale="70" zoomScaleNormal="70" zoomScaleSheetLayoutView="85" workbookViewId="0">
      <pane xSplit="2" ySplit="3" topLeftCell="Q27" activePane="bottomRight" state="frozen"/>
      <selection activeCell="H92" sqref="H92"/>
      <selection pane="topRight" activeCell="H92" sqref="H92"/>
      <selection pane="bottomLeft" activeCell="H92" sqref="H92"/>
      <selection pane="bottomRight" activeCell="N29" sqref="N29:AT29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0" t="s">
        <v>74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811</v>
      </c>
      <c r="D4" s="8">
        <v>35851.358950510003</v>
      </c>
      <c r="E4" s="8">
        <v>4672.0371179000003</v>
      </c>
      <c r="F4" s="9">
        <v>4344.9239621699999</v>
      </c>
      <c r="G4" s="8">
        <v>43136.009101750002</v>
      </c>
      <c r="H4" s="8">
        <v>1925.5982108200001</v>
      </c>
      <c r="I4" s="9">
        <v>1483.1421427</v>
      </c>
      <c r="J4" s="4"/>
      <c r="K4" s="21">
        <f>I4/Total!I4</f>
        <v>1.1726808220599721E-2</v>
      </c>
      <c r="L4" s="43">
        <f t="shared" ref="L4:L18" si="0">F4/E4*100</f>
        <v>92.998489792028195</v>
      </c>
      <c r="M4" s="23">
        <f t="shared" ref="M4:M18" si="1">F4/D4*100</f>
        <v>12.119272711999084</v>
      </c>
      <c r="N4" s="23">
        <f t="shared" ref="N4:N17" si="2">I4/H4*100</f>
        <v>77.022409678518358</v>
      </c>
      <c r="O4" s="23">
        <f t="shared" ref="O4:O17" si="3">I4/G4*100</f>
        <v>3.4382924465764493</v>
      </c>
      <c r="P4" s="12"/>
      <c r="R4" s="3">
        <v>2009</v>
      </c>
    </row>
    <row r="5" spans="2:20" x14ac:dyDescent="0.25">
      <c r="B5" s="3">
        <v>2010</v>
      </c>
      <c r="C5" s="8">
        <v>814</v>
      </c>
      <c r="D5" s="8">
        <v>40338.387275740002</v>
      </c>
      <c r="E5" s="8">
        <v>1198.97816253</v>
      </c>
      <c r="F5" s="9">
        <v>878.27979744000004</v>
      </c>
      <c r="G5" s="8">
        <v>52388.026755259998</v>
      </c>
      <c r="H5" s="8">
        <v>1784.1969255500001</v>
      </c>
      <c r="I5" s="9">
        <v>1343.25639456</v>
      </c>
      <c r="J5" s="4"/>
      <c r="K5" s="21">
        <f>I5/Total!I5</f>
        <v>1.0572748857235375E-2</v>
      </c>
      <c r="L5" s="43">
        <f t="shared" si="0"/>
        <v>73.252359791667544</v>
      </c>
      <c r="M5" s="23">
        <f t="shared" si="1"/>
        <v>2.1772803940731866</v>
      </c>
      <c r="N5" s="23">
        <f t="shared" si="2"/>
        <v>75.286330523516909</v>
      </c>
      <c r="O5" s="23">
        <f t="shared" si="3"/>
        <v>2.5640522801808543</v>
      </c>
      <c r="P5" s="12"/>
      <c r="R5" s="3">
        <v>2010</v>
      </c>
      <c r="S5" s="13">
        <f t="shared" ref="S5:S17" si="4">F5/F4-1</f>
        <v>-0.79786072090399529</v>
      </c>
      <c r="T5" s="13">
        <f t="shared" ref="T5:T19" si="5">I5/I4-1</f>
        <v>-9.4317155525864615E-2</v>
      </c>
    </row>
    <row r="6" spans="2:20" x14ac:dyDescent="0.25">
      <c r="B6" s="3">
        <v>2011</v>
      </c>
      <c r="C6" s="8">
        <v>828</v>
      </c>
      <c r="D6" s="8">
        <v>45266.40772974</v>
      </c>
      <c r="E6" s="8">
        <v>-1080.8793977600001</v>
      </c>
      <c r="F6" s="9">
        <v>-1409.6258228700001</v>
      </c>
      <c r="G6" s="8">
        <v>61842.025711959999</v>
      </c>
      <c r="H6" s="8">
        <v>1949.4050816199999</v>
      </c>
      <c r="I6" s="9">
        <v>1495.5773535400001</v>
      </c>
      <c r="J6" s="4"/>
      <c r="K6" s="21">
        <f>I6/Total!I6</f>
        <v>1.48407883043273E-2</v>
      </c>
      <c r="L6" s="43">
        <f t="shared" si="0"/>
        <v>130.41471840348606</v>
      </c>
      <c r="M6" s="23">
        <f t="shared" si="1"/>
        <v>-3.1140660228354653</v>
      </c>
      <c r="N6" s="23">
        <f t="shared" si="2"/>
        <v>76.719680667762574</v>
      </c>
      <c r="O6" s="23">
        <f t="shared" si="3"/>
        <v>2.4183835123802573</v>
      </c>
      <c r="P6" s="12"/>
      <c r="R6" s="3">
        <v>2011</v>
      </c>
      <c r="S6" s="13">
        <f t="shared" si="4"/>
        <v>-2.6049849113901531</v>
      </c>
      <c r="T6" s="13">
        <f t="shared" si="5"/>
        <v>0.11339678679132192</v>
      </c>
    </row>
    <row r="7" spans="2:20" x14ac:dyDescent="0.25">
      <c r="B7" s="3">
        <v>2012</v>
      </c>
      <c r="C7" s="8">
        <v>819</v>
      </c>
      <c r="D7" s="8">
        <v>47977.758942619999</v>
      </c>
      <c r="E7" s="8">
        <v>3577.07561046</v>
      </c>
      <c r="F7" s="9">
        <v>3256.0570290999999</v>
      </c>
      <c r="G7" s="8">
        <v>62431.262052739999</v>
      </c>
      <c r="H7" s="8">
        <v>2339.5576700900001</v>
      </c>
      <c r="I7" s="9">
        <v>1902.7836867999999</v>
      </c>
      <c r="J7" s="4"/>
      <c r="K7" s="21">
        <f>I7/Total!I7</f>
        <v>1.7857609355515645E-2</v>
      </c>
      <c r="L7" s="43">
        <f t="shared" si="0"/>
        <v>91.025669672139855</v>
      </c>
      <c r="M7" s="23">
        <f t="shared" si="1"/>
        <v>6.7865967499527207</v>
      </c>
      <c r="N7" s="23">
        <f t="shared" si="2"/>
        <v>81.330916143939376</v>
      </c>
      <c r="O7" s="23">
        <f t="shared" si="3"/>
        <v>3.0478058976167852</v>
      </c>
      <c r="P7" s="12"/>
      <c r="R7" s="3">
        <v>2012</v>
      </c>
      <c r="S7" s="13">
        <f t="shared" si="4"/>
        <v>-3.3098732842951639</v>
      </c>
      <c r="T7" s="13">
        <f t="shared" si="5"/>
        <v>0.27227366895878102</v>
      </c>
    </row>
    <row r="8" spans="2:20" x14ac:dyDescent="0.25">
      <c r="B8" s="3">
        <v>2013</v>
      </c>
      <c r="C8" s="8">
        <v>807</v>
      </c>
      <c r="D8" s="8">
        <v>48316.876925589997</v>
      </c>
      <c r="E8" s="8">
        <v>-310.24814672999997</v>
      </c>
      <c r="F8" s="9">
        <v>-619.72182464000002</v>
      </c>
      <c r="G8" s="8">
        <v>73636.594103750002</v>
      </c>
      <c r="H8" s="8">
        <v>2169.92435045</v>
      </c>
      <c r="I8" s="9">
        <v>1725.10434175</v>
      </c>
      <c r="J8" s="4"/>
      <c r="K8" s="21">
        <f>I8/Total!I8</f>
        <v>1.8196284736992783E-2</v>
      </c>
      <c r="L8" s="43">
        <f t="shared" si="0"/>
        <v>199.75037116960638</v>
      </c>
      <c r="M8" s="23">
        <f t="shared" si="1"/>
        <v>-1.2826197885148856</v>
      </c>
      <c r="N8" s="23">
        <f t="shared" si="2"/>
        <v>79.500667449178437</v>
      </c>
      <c r="O8" s="23">
        <f t="shared" si="3"/>
        <v>2.3427269589891959</v>
      </c>
      <c r="P8" s="12"/>
      <c r="R8" s="3">
        <v>2013</v>
      </c>
      <c r="S8" s="13">
        <f t="shared" si="4"/>
        <v>-1.1903289220985469</v>
      </c>
      <c r="T8" s="13">
        <f t="shared" si="5"/>
        <v>-9.3378635880997929E-2</v>
      </c>
    </row>
    <row r="9" spans="2:20" x14ac:dyDescent="0.25">
      <c r="B9" s="3">
        <v>2014</v>
      </c>
      <c r="C9" s="8">
        <v>814</v>
      </c>
      <c r="D9" s="8">
        <v>50109.6649903</v>
      </c>
      <c r="E9" s="8">
        <v>-1094.1424098699999</v>
      </c>
      <c r="F9" s="9">
        <v>-1414.8979855699999</v>
      </c>
      <c r="G9" s="8">
        <v>89533.339616819998</v>
      </c>
      <c r="H9" s="8">
        <v>1742.0344842699999</v>
      </c>
      <c r="I9" s="9">
        <v>1292.94858838</v>
      </c>
      <c r="J9" s="4"/>
      <c r="K9" s="21">
        <f>I9/Total!I9</f>
        <v>1.2106211990881766E-2</v>
      </c>
      <c r="L9" s="43">
        <f t="shared" si="0"/>
        <v>129.31570632913412</v>
      </c>
      <c r="M9" s="23">
        <f t="shared" si="1"/>
        <v>-2.8236029633083546</v>
      </c>
      <c r="N9" s="23">
        <f t="shared" si="2"/>
        <v>74.220608148397844</v>
      </c>
      <c r="O9" s="23">
        <f t="shared" si="3"/>
        <v>1.4440973540286695</v>
      </c>
      <c r="P9" s="12"/>
      <c r="R9" s="3">
        <v>2014</v>
      </c>
      <c r="S9" s="13">
        <f t="shared" si="4"/>
        <v>1.283117891469971</v>
      </c>
      <c r="T9" s="13">
        <f t="shared" si="5"/>
        <v>-0.25050992158051588</v>
      </c>
    </row>
    <row r="10" spans="2:20" x14ac:dyDescent="0.25">
      <c r="B10" s="3">
        <v>2015</v>
      </c>
      <c r="C10" s="8">
        <v>841</v>
      </c>
      <c r="D10" s="8">
        <v>42517.499317510003</v>
      </c>
      <c r="E10" s="8">
        <v>-9548.9056156299994</v>
      </c>
      <c r="F10" s="9">
        <v>-9879.3930947299996</v>
      </c>
      <c r="G10" s="8">
        <v>66880.685927650004</v>
      </c>
      <c r="H10" s="8">
        <v>1691.09214757</v>
      </c>
      <c r="I10" s="9">
        <v>1242.2436179399999</v>
      </c>
      <c r="J10" s="4"/>
      <c r="K10" s="21">
        <f>I10/Total!I10</f>
        <v>9.9937966315207395E-3</v>
      </c>
      <c r="L10" s="43">
        <f t="shared" si="0"/>
        <v>103.46099848928286</v>
      </c>
      <c r="M10" s="23">
        <f t="shared" si="1"/>
        <v>-23.236063393458711</v>
      </c>
      <c r="N10" s="23">
        <f t="shared" si="2"/>
        <v>73.458067895651396</v>
      </c>
      <c r="O10" s="23">
        <f t="shared" si="3"/>
        <v>1.857402627843606</v>
      </c>
      <c r="P10" s="12"/>
      <c r="R10" s="3">
        <v>2015</v>
      </c>
      <c r="S10" s="13">
        <f t="shared" si="4"/>
        <v>5.9824066437906671</v>
      </c>
      <c r="T10" s="13">
        <f t="shared" si="5"/>
        <v>-3.9216540313896764E-2</v>
      </c>
    </row>
    <row r="11" spans="2:20" x14ac:dyDescent="0.25">
      <c r="B11" s="3">
        <v>2016</v>
      </c>
      <c r="C11" s="8">
        <v>858</v>
      </c>
      <c r="D11" s="8">
        <v>40765.84142859</v>
      </c>
      <c r="E11" s="8">
        <v>-9895.5976360999994</v>
      </c>
      <c r="F11" s="9">
        <v>-10240.101855770001</v>
      </c>
      <c r="G11" s="8">
        <v>58883.7656537</v>
      </c>
      <c r="H11" s="8">
        <v>1772.92099128</v>
      </c>
      <c r="I11" s="9">
        <v>1211.97721748</v>
      </c>
      <c r="J11" s="4"/>
      <c r="K11" s="21">
        <f>I11/Total!I11</f>
        <v>9.8938596331480111E-3</v>
      </c>
      <c r="L11" s="43">
        <f t="shared" si="0"/>
        <v>103.48138871788018</v>
      </c>
      <c r="M11" s="23">
        <f t="shared" si="1"/>
        <v>-25.119319255822813</v>
      </c>
      <c r="N11" s="23">
        <f t="shared" si="2"/>
        <v>68.360475364724849</v>
      </c>
      <c r="O11" s="23">
        <f t="shared" si="3"/>
        <v>2.0582535848806485</v>
      </c>
      <c r="P11" s="12"/>
      <c r="R11" s="3">
        <v>2016</v>
      </c>
      <c r="S11" s="13">
        <f t="shared" si="4"/>
        <v>3.6511226710111977E-2</v>
      </c>
      <c r="T11" s="13">
        <f t="shared" si="5"/>
        <v>-2.436430344491558E-2</v>
      </c>
    </row>
    <row r="12" spans="2:20" x14ac:dyDescent="0.25">
      <c r="B12" s="3">
        <v>2017</v>
      </c>
      <c r="C12" s="8">
        <v>886</v>
      </c>
      <c r="D12" s="8">
        <v>47911.759062750003</v>
      </c>
      <c r="E12" s="8">
        <v>-8278.1190881700004</v>
      </c>
      <c r="F12" s="9">
        <v>-8617.3924134400004</v>
      </c>
      <c r="G12" s="8">
        <v>71530.789673370004</v>
      </c>
      <c r="H12" s="8">
        <v>2217.0518703600001</v>
      </c>
      <c r="I12" s="9">
        <v>1743.3827596199999</v>
      </c>
      <c r="J12" s="4"/>
      <c r="K12" s="21">
        <f>I12/Total!I12</f>
        <v>1.3007559491511779E-2</v>
      </c>
      <c r="L12" s="43">
        <f t="shared" si="0"/>
        <v>104.09843494224242</v>
      </c>
      <c r="M12" s="23">
        <f t="shared" si="1"/>
        <v>-17.985965412277611</v>
      </c>
      <c r="N12" s="23">
        <f t="shared" si="2"/>
        <v>78.635181383325644</v>
      </c>
      <c r="O12" s="23">
        <f t="shared" si="3"/>
        <v>2.4372480264523615</v>
      </c>
      <c r="P12" s="12"/>
      <c r="R12" s="3">
        <v>2017</v>
      </c>
      <c r="S12" s="13">
        <f t="shared" si="4"/>
        <v>-0.15846614273818482</v>
      </c>
      <c r="T12" s="13">
        <f t="shared" si="5"/>
        <v>0.43846165957221794</v>
      </c>
    </row>
    <row r="13" spans="2:20" x14ac:dyDescent="0.25">
      <c r="B13" s="3">
        <v>2018</v>
      </c>
      <c r="C13" s="8">
        <v>898</v>
      </c>
      <c r="D13" s="8">
        <v>58112.1677375</v>
      </c>
      <c r="E13" s="8">
        <v>-5325.9887658899997</v>
      </c>
      <c r="F13" s="9">
        <v>-5692.8043847400004</v>
      </c>
      <c r="G13" s="8">
        <v>87722.609090119993</v>
      </c>
      <c r="H13" s="8">
        <v>2057.6102785899998</v>
      </c>
      <c r="I13" s="9">
        <v>1572.9548599699999</v>
      </c>
      <c r="J13" s="4"/>
      <c r="K13" s="21">
        <f>I13/Total!I13</f>
        <v>1.1273807756525082E-2</v>
      </c>
      <c r="L13" s="43">
        <f t="shared" si="0"/>
        <v>106.88727736714824</v>
      </c>
      <c r="M13" s="23">
        <f t="shared" si="1"/>
        <v>-9.7962347755725041</v>
      </c>
      <c r="N13" s="23">
        <f t="shared" si="2"/>
        <v>76.445713570593384</v>
      </c>
      <c r="O13" s="23">
        <f t="shared" si="3"/>
        <v>1.7931008622350224</v>
      </c>
      <c r="P13" s="12"/>
      <c r="R13" s="3">
        <v>2018</v>
      </c>
      <c r="S13" s="13">
        <f t="shared" si="4"/>
        <v>-0.33938201817741354</v>
      </c>
      <c r="T13" s="13">
        <f t="shared" si="5"/>
        <v>-9.7757017906468069E-2</v>
      </c>
    </row>
    <row r="14" spans="2:20" x14ac:dyDescent="0.25">
      <c r="B14" s="3">
        <v>2019</v>
      </c>
      <c r="C14" s="8">
        <v>915</v>
      </c>
      <c r="D14" s="8">
        <v>62542.21278365</v>
      </c>
      <c r="E14" s="8">
        <v>-1953.34765449</v>
      </c>
      <c r="F14" s="9">
        <v>-2345.7932287499998</v>
      </c>
      <c r="G14" s="8">
        <v>85794.767307300004</v>
      </c>
      <c r="H14" s="8">
        <v>2516.2190013700001</v>
      </c>
      <c r="I14" s="9">
        <v>1984.6061156000001</v>
      </c>
      <c r="J14" s="4"/>
      <c r="K14" s="21">
        <f>I14/Total!I14</f>
        <v>1.3515926124543507E-2</v>
      </c>
      <c r="L14" s="43">
        <f t="shared" si="0"/>
        <v>120.09092305498805</v>
      </c>
      <c r="M14" s="23">
        <f t="shared" si="1"/>
        <v>-3.7507359019494833</v>
      </c>
      <c r="N14" s="23">
        <f t="shared" si="2"/>
        <v>78.872551018788357</v>
      </c>
      <c r="O14" s="23">
        <f t="shared" si="3"/>
        <v>2.3132018162500874</v>
      </c>
      <c r="P14" s="12"/>
      <c r="R14" s="3">
        <v>2019</v>
      </c>
      <c r="S14" s="13">
        <f t="shared" si="4"/>
        <v>-0.58793714482126269</v>
      </c>
      <c r="T14" s="13">
        <f t="shared" si="5"/>
        <v>0.2617057018647384</v>
      </c>
    </row>
    <row r="15" spans="2:20" x14ac:dyDescent="0.25">
      <c r="B15" s="3">
        <v>2020</v>
      </c>
      <c r="C15" s="8">
        <v>948</v>
      </c>
      <c r="D15" s="8">
        <v>52824.846466579998</v>
      </c>
      <c r="E15" s="8">
        <v>-159.99310364999999</v>
      </c>
      <c r="F15" s="9">
        <v>-570.05389135999997</v>
      </c>
      <c r="G15" s="8">
        <v>58839.792507589998</v>
      </c>
      <c r="H15" s="8">
        <v>2042.18447874</v>
      </c>
      <c r="I15" s="9">
        <v>1462.8379201</v>
      </c>
      <c r="J15" s="4"/>
      <c r="K15" s="21">
        <f>I15/Total!I15</f>
        <v>1.2634639305918639E-2</v>
      </c>
      <c r="L15" s="43">
        <f t="shared" si="0"/>
        <v>356.29903936800093</v>
      </c>
      <c r="M15" s="23">
        <f t="shared" si="1"/>
        <v>-1.079139703171023</v>
      </c>
      <c r="N15" s="23">
        <f t="shared" si="2"/>
        <v>71.631037025731928</v>
      </c>
      <c r="O15" s="23">
        <f t="shared" si="3"/>
        <v>2.4861371153056027</v>
      </c>
      <c r="P15" s="12"/>
      <c r="R15" s="3">
        <v>2020</v>
      </c>
      <c r="S15" s="13">
        <f t="shared" si="4"/>
        <v>-0.75698885802319249</v>
      </c>
      <c r="T15" s="13">
        <f t="shared" si="5"/>
        <v>-0.2629076829899093</v>
      </c>
    </row>
    <row r="16" spans="2:20" x14ac:dyDescent="0.25">
      <c r="B16" s="3">
        <v>2021</v>
      </c>
      <c r="C16" s="8">
        <v>977</v>
      </c>
      <c r="D16" s="8">
        <v>83639.825223000007</v>
      </c>
      <c r="E16" s="8">
        <v>14094.683336149999</v>
      </c>
      <c r="F16" s="9">
        <v>13677.398184350001</v>
      </c>
      <c r="G16" s="8">
        <v>95538.857783030006</v>
      </c>
      <c r="H16" s="8">
        <v>2455.5375617700001</v>
      </c>
      <c r="I16" s="9">
        <v>1857.7653775000001</v>
      </c>
      <c r="J16" s="4"/>
      <c r="K16" s="21">
        <f>I16/Total!I16</f>
        <v>1.1926679966511511E-2</v>
      </c>
      <c r="L16" s="43">
        <f t="shared" si="0"/>
        <v>97.039414495182399</v>
      </c>
      <c r="M16" s="23">
        <f t="shared" si="1"/>
        <v>16.352734056872311</v>
      </c>
      <c r="N16" s="23">
        <f t="shared" si="2"/>
        <v>75.656158000730642</v>
      </c>
      <c r="O16" s="23">
        <f t="shared" si="3"/>
        <v>1.9445128616871361</v>
      </c>
      <c r="P16" s="12"/>
      <c r="R16" s="3">
        <v>2021</v>
      </c>
      <c r="S16" s="13">
        <f t="shared" si="4"/>
        <v>-24.993166947285097</v>
      </c>
      <c r="T16" s="13">
        <f t="shared" si="5"/>
        <v>0.26997348918395736</v>
      </c>
    </row>
    <row r="17" spans="2:20" x14ac:dyDescent="0.25">
      <c r="B17" s="3">
        <v>2022</v>
      </c>
      <c r="C17" s="8">
        <v>1039</v>
      </c>
      <c r="D17" s="8">
        <v>135742.35206865001</v>
      </c>
      <c r="E17" s="8">
        <v>47010.064511819997</v>
      </c>
      <c r="F17" s="9">
        <v>46539.050627559998</v>
      </c>
      <c r="G17" s="8">
        <v>137558.58179214</v>
      </c>
      <c r="H17" s="8">
        <v>3835.4659373999998</v>
      </c>
      <c r="I17" s="9">
        <v>3172.97272002</v>
      </c>
      <c r="J17" s="25"/>
      <c r="K17" s="21">
        <f>I17/Total!I17</f>
        <v>1.7279283215586513E-2</v>
      </c>
      <c r="L17" s="43">
        <f t="shared" si="0"/>
        <v>98.99805735399157</v>
      </c>
      <c r="M17" s="23">
        <f t="shared" si="1"/>
        <v>34.284841774381107</v>
      </c>
      <c r="N17" s="23">
        <f t="shared" si="2"/>
        <v>82.727177657348889</v>
      </c>
      <c r="O17" s="23">
        <f t="shared" si="3"/>
        <v>2.3066337837173756</v>
      </c>
      <c r="P17" s="17"/>
      <c r="R17" s="3">
        <v>2022</v>
      </c>
      <c r="S17" s="13">
        <f t="shared" si="4"/>
        <v>2.4026245343073414</v>
      </c>
      <c r="T17" s="13">
        <f t="shared" si="5"/>
        <v>0.70795126147192922</v>
      </c>
    </row>
    <row r="18" spans="2:20" x14ac:dyDescent="0.25">
      <c r="B18" s="5">
        <v>2023</v>
      </c>
      <c r="C18" s="63">
        <v>1078</v>
      </c>
      <c r="D18" s="63">
        <v>106326.08994485</v>
      </c>
      <c r="E18" s="63">
        <v>30138.270104129999</v>
      </c>
      <c r="F18" s="10">
        <v>29613.911027679998</v>
      </c>
      <c r="G18" s="63">
        <v>104658.00781696</v>
      </c>
      <c r="H18" s="63">
        <v>3025.4998005299999</v>
      </c>
      <c r="I18" s="10">
        <v>2311.8301241099998</v>
      </c>
      <c r="J18" s="25"/>
      <c r="K18" s="21">
        <f>I18/Total!I18</f>
        <v>1.1743814868409563E-2</v>
      </c>
      <c r="L18" s="43">
        <f t="shared" si="0"/>
        <v>98.260155361809751</v>
      </c>
      <c r="M18" s="23">
        <f t="shared" si="1"/>
        <v>27.85197033300139</v>
      </c>
      <c r="N18" s="23">
        <f t="shared" ref="N18" si="6">I18/H18*100</f>
        <v>76.411511370948332</v>
      </c>
      <c r="O18" s="23">
        <f t="shared" ref="O18" si="7">I18/G18*100</f>
        <v>2.2089376363376219</v>
      </c>
      <c r="P18" s="17"/>
      <c r="R18" s="5">
        <v>2023</v>
      </c>
      <c r="S18" s="13">
        <f>F18/F17-1</f>
        <v>-0.36367608216436387</v>
      </c>
      <c r="T18" s="13">
        <f t="shared" si="5"/>
        <v>-0.27139930654826816</v>
      </c>
    </row>
    <row r="19" spans="2:20" x14ac:dyDescent="0.25">
      <c r="B19" s="5">
        <v>2024</v>
      </c>
      <c r="C19" s="8">
        <v>1153</v>
      </c>
      <c r="D19" s="8">
        <v>92900.695046180001</v>
      </c>
      <c r="E19" s="8">
        <v>30167.7353353</v>
      </c>
      <c r="F19" s="9">
        <v>29582.43923471</v>
      </c>
      <c r="G19" s="49">
        <f>G18*(1+G22)</f>
        <v>87489.579254362048</v>
      </c>
      <c r="H19" s="49">
        <f>H18*(1+H22)</f>
        <v>2323.5079712997613</v>
      </c>
      <c r="I19" s="55">
        <f t="shared" ref="I19" si="8">I18*(1+I22)</f>
        <v>1569.0882262531716</v>
      </c>
      <c r="J19" s="25"/>
      <c r="K19" s="21">
        <f>I19/Total!I19</f>
        <v>7.267440694338316E-3</v>
      </c>
      <c r="L19" s="43">
        <f t="shared" ref="L19" si="9">F19/E19*100</f>
        <v>98.059860662112314</v>
      </c>
      <c r="M19" s="23">
        <f t="shared" ref="M19" si="10">F19/D19*100</f>
        <v>31.84307633005853</v>
      </c>
      <c r="N19" s="62">
        <f t="shared" ref="N19" si="11">I19/H19*100</f>
        <v>67.531002502884888</v>
      </c>
      <c r="O19" s="62">
        <f t="shared" ref="O19" si="12">I19/G19*100</f>
        <v>1.7934572775705058</v>
      </c>
      <c r="P19" s="17"/>
      <c r="R19" s="5">
        <v>2024</v>
      </c>
      <c r="S19" s="13">
        <f>F19/F18-1</f>
        <v>-1.0627367976010493E-3</v>
      </c>
      <c r="T19" s="54">
        <f t="shared" si="5"/>
        <v>-0.32127875232301784</v>
      </c>
    </row>
    <row r="20" spans="2:20" x14ac:dyDescent="0.25">
      <c r="B20" s="5">
        <v>2025</v>
      </c>
      <c r="C20" s="6"/>
      <c r="D20" s="49">
        <f>D19*(SUM(D88:D90)/SUM(D84:D86))</f>
        <v>80838.834839459261</v>
      </c>
      <c r="E20" s="49">
        <f>E19*(SUM(E88:E90)/SUM(E84:E86))</f>
        <v>24977.184623771576</v>
      </c>
      <c r="F20" s="49">
        <f>F19*(SUM(F88:F90)/SUM(F84:F86))</f>
        <v>24419.417648224971</v>
      </c>
      <c r="I20" s="19">
        <f>I19*(1+T20)</f>
        <v>1295.2353394452712</v>
      </c>
      <c r="J20" s="25"/>
      <c r="K20" s="21"/>
      <c r="L20" s="43">
        <f t="shared" ref="L20" si="13">F20/E20*100</f>
        <v>97.766894131791943</v>
      </c>
      <c r="M20" s="23">
        <f t="shared" ref="M20" si="14">F20/D20*100</f>
        <v>30.207532922413304</v>
      </c>
      <c r="N20" s="60">
        <f>N19*(L20/L19)</f>
        <v>67.329244889129981</v>
      </c>
      <c r="O20" s="60">
        <f>O19*(M20/M19)</f>
        <v>1.7013406366775243</v>
      </c>
      <c r="P20" s="17"/>
      <c r="R20" s="5">
        <v>2025</v>
      </c>
      <c r="S20" s="13">
        <f>F20/F19-1</f>
        <v>-0.17452994817368184</v>
      </c>
      <c r="T20" s="15">
        <f>+S20</f>
        <v>-0.17452994817368184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-0.16404314319286883</v>
      </c>
      <c r="H22" s="54">
        <v>-0.23202507866874278</v>
      </c>
      <c r="I22" s="54">
        <v>-0.32127875232301784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802</v>
      </c>
      <c r="D24" s="8">
        <v>8370.2688473599992</v>
      </c>
      <c r="E24" s="8">
        <v>1225.8470166499999</v>
      </c>
      <c r="F24" s="8">
        <v>1134.44507129</v>
      </c>
      <c r="L24" s="23">
        <f t="shared" ref="L24:L44" si="15">F24/E24*100</f>
        <v>92.543772255547552</v>
      </c>
      <c r="M24" s="12">
        <f t="shared" ref="M24:M55" si="16">F24/D24*100</f>
        <v>13.553269219635716</v>
      </c>
      <c r="N24" s="12"/>
      <c r="O24" s="26"/>
      <c r="P24" s="26">
        <f>L24/$J$53*100</f>
        <v>89.413499928367244</v>
      </c>
      <c r="Q24" s="12">
        <f t="shared" ref="Q24:Q81" si="17">M24/$K$53*100</f>
        <v>-52.472470669656325</v>
      </c>
      <c r="R24" s="7" t="s">
        <v>18</v>
      </c>
    </row>
    <row r="25" spans="2:20" x14ac:dyDescent="0.25">
      <c r="B25" s="7" t="s">
        <v>19</v>
      </c>
      <c r="C25" s="8">
        <v>803</v>
      </c>
      <c r="D25" s="8">
        <v>8595.3131127899996</v>
      </c>
      <c r="E25" s="8">
        <v>1127.96205676</v>
      </c>
      <c r="F25" s="8">
        <v>1046.7849730099999</v>
      </c>
      <c r="J25" s="18">
        <f>AVERAGE(L24:L27)</f>
        <v>92.967707106093599</v>
      </c>
      <c r="K25" s="18">
        <f>AVERAGE(M24:M27)</f>
        <v>12.174464780093883</v>
      </c>
      <c r="L25" s="23">
        <f t="shared" si="15"/>
        <v>92.803207939176943</v>
      </c>
      <c r="M25" s="12">
        <f t="shared" si="16"/>
        <v>12.178555443807658</v>
      </c>
      <c r="N25" s="18">
        <f>J25/$J$53*100</f>
        <v>89.823095277736186</v>
      </c>
      <c r="O25" s="18">
        <f>K25/$K$53*100</f>
        <v>-47.134328680398667</v>
      </c>
      <c r="P25" s="26">
        <f t="shared" ref="P25:P81" si="18">L25/$J$53*100</f>
        <v>89.664160258222353</v>
      </c>
      <c r="Q25" s="12">
        <f t="shared" si="17"/>
        <v>-47.15016598343324</v>
      </c>
      <c r="R25" s="7" t="s">
        <v>19</v>
      </c>
    </row>
    <row r="26" spans="2:20" x14ac:dyDescent="0.25">
      <c r="B26" s="7" t="s">
        <v>20</v>
      </c>
      <c r="C26" s="8">
        <v>807</v>
      </c>
      <c r="D26" s="8">
        <v>9250.2881085000099</v>
      </c>
      <c r="E26" s="8">
        <v>1255.03901182001</v>
      </c>
      <c r="F26" s="8">
        <v>1181.3972333100101</v>
      </c>
      <c r="J26" s="18">
        <f t="shared" ref="J26:J79" si="19">AVERAGE(L25:L28)</f>
        <v>92.498312173270534</v>
      </c>
      <c r="K26" s="18">
        <f t="shared" ref="K26:K79" si="20">AVERAGE(M25:M28)</f>
        <v>11.049449466331389</v>
      </c>
      <c r="L26" s="23">
        <f t="shared" si="15"/>
        <v>94.132311600162339</v>
      </c>
      <c r="M26" s="12">
        <f t="shared" si="16"/>
        <v>12.771464190660552</v>
      </c>
      <c r="N26" s="18">
        <f t="shared" ref="N26:N80" si="21">J26/$J$53*100</f>
        <v>89.369577523170747</v>
      </c>
      <c r="O26" s="18">
        <f t="shared" ref="O26:O79" si="22">K26/$K$53*100</f>
        <v>-42.778749808786507</v>
      </c>
      <c r="P26" s="26">
        <f t="shared" si="18"/>
        <v>90.94830728616229</v>
      </c>
      <c r="Q26" s="12">
        <f t="shared" si="17"/>
        <v>-49.445655457216255</v>
      </c>
      <c r="R26" s="7" t="s">
        <v>20</v>
      </c>
    </row>
    <row r="27" spans="2:20" x14ac:dyDescent="0.25">
      <c r="B27" s="7" t="s">
        <v>21</v>
      </c>
      <c r="C27" s="8">
        <v>809</v>
      </c>
      <c r="D27" s="8">
        <v>9635.4888818600102</v>
      </c>
      <c r="E27" s="8">
        <v>1063.18903267001</v>
      </c>
      <c r="F27" s="8">
        <v>982.29668456000695</v>
      </c>
      <c r="J27" s="18">
        <f t="shared" si="19"/>
        <v>92.517895279819697</v>
      </c>
      <c r="K27" s="18">
        <f t="shared" si="20"/>
        <v>10.517065649865826</v>
      </c>
      <c r="L27" s="23">
        <f t="shared" si="15"/>
        <v>92.391536629487575</v>
      </c>
      <c r="M27" s="12">
        <f t="shared" si="16"/>
        <v>10.194570266271604</v>
      </c>
      <c r="N27" s="18">
        <f t="shared" si="21"/>
        <v>89.388498235535891</v>
      </c>
      <c r="O27" s="18">
        <f t="shared" si="22"/>
        <v>-40.717587019072532</v>
      </c>
      <c r="P27" s="26">
        <f t="shared" si="18"/>
        <v>89.266413638192887</v>
      </c>
      <c r="Q27" s="12">
        <f t="shared" si="17"/>
        <v>-39.469022611288842</v>
      </c>
      <c r="R27" s="7" t="s">
        <v>21</v>
      </c>
    </row>
    <row r="28" spans="2:20" x14ac:dyDescent="0.25">
      <c r="B28" s="7" t="s">
        <v>22</v>
      </c>
      <c r="C28" s="8">
        <v>800</v>
      </c>
      <c r="D28" s="8">
        <v>9489.2509726999997</v>
      </c>
      <c r="E28" s="8">
        <v>947.52145306000602</v>
      </c>
      <c r="F28" s="8">
        <v>859.08162484000604</v>
      </c>
      <c r="J28" s="18">
        <f t="shared" si="19"/>
        <v>97.290498729423248</v>
      </c>
      <c r="K28" s="18">
        <f t="shared" si="20"/>
        <v>5.7652430269304373</v>
      </c>
      <c r="L28" s="23">
        <f t="shared" si="15"/>
        <v>90.666192524255266</v>
      </c>
      <c r="M28" s="12">
        <f t="shared" si="16"/>
        <v>9.053207964585738</v>
      </c>
      <c r="N28" s="18">
        <f t="shared" si="21"/>
        <v>93.999669444559856</v>
      </c>
      <c r="O28" s="18">
        <f t="shared" si="22"/>
        <v>-22.32055902761585</v>
      </c>
      <c r="P28" s="26">
        <f t="shared" si="18"/>
        <v>87.599428910105473</v>
      </c>
      <c r="Q28" s="12">
        <f t="shared" si="17"/>
        <v>-35.0501551832077</v>
      </c>
      <c r="R28" s="7" t="s">
        <v>22</v>
      </c>
      <c r="S28" s="13">
        <f t="shared" ref="S28:S59" si="23">F28/F24-1</f>
        <v>-0.24272964237649053</v>
      </c>
      <c r="T28" s="14">
        <f>AVERAGE(S28:S29)</f>
        <v>-0.13443623787628772</v>
      </c>
    </row>
    <row r="29" spans="2:20" x14ac:dyDescent="0.25">
      <c r="B29" s="7" t="s">
        <v>23</v>
      </c>
      <c r="C29" s="8">
        <v>804</v>
      </c>
      <c r="D29" s="8">
        <v>10144.46214485</v>
      </c>
      <c r="E29" s="8">
        <v>1097.54752545001</v>
      </c>
      <c r="F29" s="8">
        <v>1019.41904788001</v>
      </c>
      <c r="J29" s="18">
        <f t="shared" si="19"/>
        <v>106.0710020074869</v>
      </c>
      <c r="K29" s="18">
        <f t="shared" si="20"/>
        <v>2.3366001820784197</v>
      </c>
      <c r="L29" s="23">
        <f t="shared" si="15"/>
        <v>92.881540365373596</v>
      </c>
      <c r="M29" s="12">
        <f t="shared" si="16"/>
        <v>10.049020177945406</v>
      </c>
      <c r="N29" s="18">
        <f t="shared" si="21"/>
        <v>102.48317416982904</v>
      </c>
      <c r="O29" s="18">
        <f t="shared" si="22"/>
        <v>-9.0463180900437337</v>
      </c>
      <c r="P29" s="26">
        <f t="shared" si="18"/>
        <v>89.739843107682859</v>
      </c>
      <c r="Q29" s="12">
        <f t="shared" si="17"/>
        <v>-38.905514824577324</v>
      </c>
      <c r="R29" s="7" t="s">
        <v>23</v>
      </c>
      <c r="S29" s="13">
        <f t="shared" si="23"/>
        <v>-2.6142833376084917E-2</v>
      </c>
      <c r="T29" s="14">
        <f>+T28</f>
        <v>-0.13443623787628772</v>
      </c>
    </row>
    <row r="30" spans="2:20" x14ac:dyDescent="0.25">
      <c r="B30" s="7" t="s">
        <v>24</v>
      </c>
      <c r="C30" s="8">
        <v>807</v>
      </c>
      <c r="D30" s="8">
        <v>9993.8727884700093</v>
      </c>
      <c r="E30" s="8">
        <v>-550.42002004998994</v>
      </c>
      <c r="F30" s="8">
        <v>-623.20054783999001</v>
      </c>
      <c r="J30" s="30">
        <f t="shared" si="19"/>
        <v>100.2155902359043</v>
      </c>
      <c r="K30" s="30">
        <f t="shared" si="20"/>
        <v>0.4911598385043266</v>
      </c>
      <c r="L30" s="31">
        <f t="shared" si="15"/>
        <v>113.22272539857654</v>
      </c>
      <c r="M30" s="26">
        <f t="shared" si="16"/>
        <v>-6.2358263010810004</v>
      </c>
      <c r="N30" s="30">
        <f t="shared" si="21"/>
        <v>96.825820387305043</v>
      </c>
      <c r="O30" s="30">
        <f t="shared" si="22"/>
        <v>-1.90156115121604</v>
      </c>
      <c r="P30" s="26">
        <f t="shared" si="18"/>
        <v>109.39299212225816</v>
      </c>
      <c r="Q30" s="26">
        <f t="shared" si="17"/>
        <v>24.142456508610472</v>
      </c>
      <c r="R30" s="29" t="s">
        <v>24</v>
      </c>
      <c r="S30" s="32">
        <f t="shared" si="23"/>
        <v>-1.5275114332999764</v>
      </c>
      <c r="T30" s="34">
        <f t="shared" ref="T30:T78" si="24">0.078396*S33+1.56291*T29-0.641306*T28</f>
        <v>-0.17410393249721909</v>
      </c>
    </row>
    <row r="31" spans="2:20" x14ac:dyDescent="0.25">
      <c r="B31" s="7" t="s">
        <v>25</v>
      </c>
      <c r="C31" s="8">
        <v>807</v>
      </c>
      <c r="D31" s="8">
        <v>10710.80136972</v>
      </c>
      <c r="E31" s="8">
        <v>-295.67079592997999</v>
      </c>
      <c r="F31" s="8">
        <v>-377.02032743998001</v>
      </c>
      <c r="J31" s="30">
        <f t="shared" si="19"/>
        <v>97.524953509487005</v>
      </c>
      <c r="K31" s="30">
        <f t="shared" si="20"/>
        <v>-1.2044573580002973</v>
      </c>
      <c r="L31" s="31">
        <f t="shared" si="15"/>
        <v>127.51354974174217</v>
      </c>
      <c r="M31" s="26">
        <f t="shared" si="16"/>
        <v>-3.520001113136467</v>
      </c>
      <c r="N31" s="30">
        <f t="shared" si="21"/>
        <v>94.226193844306039</v>
      </c>
      <c r="O31" s="30">
        <f t="shared" si="22"/>
        <v>4.6631445422007971</v>
      </c>
      <c r="P31" s="26">
        <f t="shared" si="18"/>
        <v>123.2004325392696</v>
      </c>
      <c r="Q31" s="26">
        <f t="shared" si="17"/>
        <v>13.627941138999622</v>
      </c>
      <c r="R31" s="29" t="s">
        <v>25</v>
      </c>
      <c r="S31" s="32">
        <f t="shared" si="23"/>
        <v>-1.383815127716588</v>
      </c>
      <c r="T31" s="34">
        <f t="shared" si="24"/>
        <v>-0.12884157674095573</v>
      </c>
    </row>
    <row r="32" spans="2:20" x14ac:dyDescent="0.25">
      <c r="B32" s="7" t="s">
        <v>26</v>
      </c>
      <c r="C32" s="8">
        <v>810</v>
      </c>
      <c r="D32" s="8">
        <v>11150.85464548</v>
      </c>
      <c r="E32" s="8">
        <v>277.16832427999901</v>
      </c>
      <c r="F32" s="8">
        <v>186.38057975999899</v>
      </c>
      <c r="J32" s="30">
        <f t="shared" si="19"/>
        <v>96.114213288636378</v>
      </c>
      <c r="K32" s="30">
        <f t="shared" si="20"/>
        <v>-2.0007989134078454</v>
      </c>
      <c r="L32" s="31">
        <f t="shared" si="15"/>
        <v>67.244545437924913</v>
      </c>
      <c r="M32" s="26">
        <f t="shared" si="16"/>
        <v>1.6714465902893674</v>
      </c>
      <c r="N32" s="30">
        <f t="shared" si="21"/>
        <v>92.863171594816848</v>
      </c>
      <c r="O32" s="30">
        <f t="shared" si="22"/>
        <v>7.7462389773509752</v>
      </c>
      <c r="P32" s="26">
        <f t="shared" si="18"/>
        <v>64.970013780009523</v>
      </c>
      <c r="Q32" s="26">
        <f t="shared" si="17"/>
        <v>-6.4711274278969295</v>
      </c>
      <c r="R32" s="29" t="s">
        <v>26</v>
      </c>
      <c r="S32" s="32">
        <f t="shared" si="23"/>
        <v>-0.78304671596868314</v>
      </c>
      <c r="T32" s="34">
        <f t="shared" si="24"/>
        <v>1.6085549765432958E-2</v>
      </c>
    </row>
    <row r="33" spans="2:20" x14ac:dyDescent="0.25">
      <c r="B33" s="7" t="s">
        <v>27</v>
      </c>
      <c r="C33" s="8">
        <v>811</v>
      </c>
      <c r="D33" s="8">
        <v>11221.467668499999</v>
      </c>
      <c r="E33" s="8">
        <v>446.37055677001501</v>
      </c>
      <c r="F33" s="8">
        <v>366.55500832001502</v>
      </c>
      <c r="J33" s="30">
        <f t="shared" si="19"/>
        <v>91.795706939069646</v>
      </c>
      <c r="K33" s="30">
        <f t="shared" si="20"/>
        <v>-3.0523500600743239</v>
      </c>
      <c r="L33" s="31">
        <f t="shared" si="15"/>
        <v>82.118993459704456</v>
      </c>
      <c r="M33" s="26">
        <f t="shared" si="16"/>
        <v>3.2665513919269111</v>
      </c>
      <c r="N33" s="30">
        <f t="shared" si="21"/>
        <v>88.690737753332797</v>
      </c>
      <c r="O33" s="30">
        <f t="shared" si="22"/>
        <v>11.817395965892173</v>
      </c>
      <c r="P33" s="26">
        <f t="shared" si="18"/>
        <v>79.34133693568694</v>
      </c>
      <c r="Q33" s="26">
        <f t="shared" si="17"/>
        <v>-12.646692050909977</v>
      </c>
      <c r="R33" s="29" t="s">
        <v>27</v>
      </c>
      <c r="S33" s="32">
        <f t="shared" si="23"/>
        <v>-0.64042754637329469</v>
      </c>
      <c r="T33" s="34">
        <f t="shared" si="24"/>
        <v>0.43244625692384048</v>
      </c>
    </row>
    <row r="34" spans="2:20" x14ac:dyDescent="0.25">
      <c r="B34" s="7" t="s">
        <v>28</v>
      </c>
      <c r="C34" s="8">
        <v>814</v>
      </c>
      <c r="D34" s="8">
        <v>11428.83685122</v>
      </c>
      <c r="E34" s="8">
        <v>-1000.8691947900001</v>
      </c>
      <c r="F34" s="8">
        <v>-1076.73272286</v>
      </c>
      <c r="J34" s="30">
        <f t="shared" si="19"/>
        <v>97.890552436449298</v>
      </c>
      <c r="K34" s="30">
        <f t="shared" si="20"/>
        <v>-1.5510851668518399</v>
      </c>
      <c r="L34" s="31">
        <f t="shared" si="15"/>
        <v>107.57976451517396</v>
      </c>
      <c r="M34" s="26">
        <f t="shared" si="16"/>
        <v>-9.421192522711193</v>
      </c>
      <c r="N34" s="30">
        <f t="shared" si="21"/>
        <v>94.579426469614276</v>
      </c>
      <c r="O34" s="30">
        <f t="shared" si="22"/>
        <v>6.0051393951399525</v>
      </c>
      <c r="P34" s="26">
        <f t="shared" si="18"/>
        <v>103.94090312430131</v>
      </c>
      <c r="Q34" s="26">
        <f t="shared" si="17"/>
        <v>36.474834249211177</v>
      </c>
      <c r="R34" s="29" t="s">
        <v>28</v>
      </c>
      <c r="S34" s="32">
        <f t="shared" si="23"/>
        <v>0.7277467527779784</v>
      </c>
      <c r="T34" s="34">
        <f t="shared" si="24"/>
        <v>0.80545216328583524</v>
      </c>
    </row>
    <row r="35" spans="2:20" x14ac:dyDescent="0.25">
      <c r="B35" s="7" t="s">
        <v>29</v>
      </c>
      <c r="C35" s="8">
        <v>821</v>
      </c>
      <c r="D35" s="8">
        <v>11465.248564539999</v>
      </c>
      <c r="E35" s="8">
        <v>-803.54908402000001</v>
      </c>
      <c r="F35" s="8">
        <v>-885.82868809000001</v>
      </c>
      <c r="J35" s="30">
        <f t="shared" si="19"/>
        <v>100.57247376625192</v>
      </c>
      <c r="K35" s="30">
        <f t="shared" si="20"/>
        <v>-0.13769036157419734</v>
      </c>
      <c r="L35" s="31">
        <f t="shared" si="15"/>
        <v>110.23952434347521</v>
      </c>
      <c r="M35" s="26">
        <f t="shared" si="16"/>
        <v>-7.7262056998023798</v>
      </c>
      <c r="N35" s="30">
        <f t="shared" si="21"/>
        <v>97.17063241233312</v>
      </c>
      <c r="O35" s="30">
        <f t="shared" si="22"/>
        <v>0.53307828112268807</v>
      </c>
      <c r="P35" s="26">
        <f t="shared" si="18"/>
        <v>106.51069717333341</v>
      </c>
      <c r="Q35" s="26">
        <f t="shared" si="17"/>
        <v>29.912569093164411</v>
      </c>
      <c r="R35" s="29" t="s">
        <v>29</v>
      </c>
      <c r="S35" s="32">
        <f t="shared" si="23"/>
        <v>1.3495515324197473</v>
      </c>
      <c r="T35" s="34">
        <f t="shared" si="24"/>
        <v>0.83579197366438962</v>
      </c>
    </row>
    <row r="36" spans="2:20" x14ac:dyDescent="0.25">
      <c r="B36" s="7" t="s">
        <v>30</v>
      </c>
      <c r="C36" s="8">
        <v>799</v>
      </c>
      <c r="D36" s="8">
        <v>12483.29221406</v>
      </c>
      <c r="E36" s="8">
        <v>1045.8847629500001</v>
      </c>
      <c r="F36" s="8">
        <v>958.28069617999802</v>
      </c>
      <c r="J36" s="30">
        <f t="shared" si="19"/>
        <v>96.846626196426769</v>
      </c>
      <c r="K36" s="30">
        <f t="shared" si="20"/>
        <v>4.1660989005952054</v>
      </c>
      <c r="L36" s="31">
        <f t="shared" si="15"/>
        <v>91.623927427443547</v>
      </c>
      <c r="M36" s="26">
        <f t="shared" si="16"/>
        <v>7.6765061631793028</v>
      </c>
      <c r="N36" s="30">
        <f t="shared" si="21"/>
        <v>93.570810800374787</v>
      </c>
      <c r="O36" s="30">
        <f t="shared" si="22"/>
        <v>-16.129355864314856</v>
      </c>
      <c r="P36" s="26">
        <f t="shared" si="18"/>
        <v>88.524768645135424</v>
      </c>
      <c r="Q36" s="26">
        <f t="shared" si="17"/>
        <v>-29.720153710905812</v>
      </c>
      <c r="R36" s="29" t="s">
        <v>30</v>
      </c>
      <c r="S36" s="32">
        <f t="shared" si="23"/>
        <v>4.1415265335796763</v>
      </c>
      <c r="T36" s="34">
        <f t="shared" si="24"/>
        <v>0.68014591137776381</v>
      </c>
    </row>
    <row r="37" spans="2:20" x14ac:dyDescent="0.25">
      <c r="B37" s="7" t="s">
        <v>31</v>
      </c>
      <c r="C37" s="8">
        <v>805</v>
      </c>
      <c r="D37" s="8">
        <v>11442.122013529999</v>
      </c>
      <c r="E37" s="8">
        <v>1099.2878172199901</v>
      </c>
      <c r="F37" s="8">
        <v>1020.65222850999</v>
      </c>
      <c r="J37" s="30">
        <f t="shared" si="19"/>
        <v>89.581182148128931</v>
      </c>
      <c r="K37" s="30">
        <f t="shared" si="20"/>
        <v>6.8204642395837363</v>
      </c>
      <c r="L37" s="31">
        <f t="shared" si="15"/>
        <v>92.846678778914963</v>
      </c>
      <c r="M37" s="26">
        <f t="shared" si="16"/>
        <v>8.9201306130374807</v>
      </c>
      <c r="N37" s="30">
        <f t="shared" si="21"/>
        <v>86.551118766445484</v>
      </c>
      <c r="O37" s="30">
        <f t="shared" si="22"/>
        <v>-26.405924944403687</v>
      </c>
      <c r="P37" s="26">
        <f t="shared" si="18"/>
        <v>89.706160706562301</v>
      </c>
      <c r="Q37" s="26">
        <f t="shared" si="17"/>
        <v>-34.53493650697903</v>
      </c>
      <c r="R37" s="29" t="s">
        <v>31</v>
      </c>
      <c r="S37" s="32">
        <f t="shared" si="23"/>
        <v>1.7844449137056282</v>
      </c>
      <c r="T37" s="34">
        <f t="shared" si="24"/>
        <v>0.39189689099088387</v>
      </c>
    </row>
    <row r="38" spans="2:20" x14ac:dyDescent="0.25">
      <c r="B38" s="7" t="s">
        <v>32</v>
      </c>
      <c r="C38" s="8">
        <v>806</v>
      </c>
      <c r="D38" s="8">
        <v>11865.05955883</v>
      </c>
      <c r="E38" s="8">
        <v>997.836331669998</v>
      </c>
      <c r="F38" s="8">
        <v>924.75853299999801</v>
      </c>
      <c r="J38" s="30">
        <f t="shared" si="19"/>
        <v>95.071745301192124</v>
      </c>
      <c r="K38" s="30">
        <f t="shared" si="20"/>
        <v>3.4141931834899459</v>
      </c>
      <c r="L38" s="31">
        <f t="shared" si="15"/>
        <v>92.676374235873368</v>
      </c>
      <c r="M38" s="26">
        <f t="shared" si="16"/>
        <v>7.7939645259664196</v>
      </c>
      <c r="N38" s="30">
        <f t="shared" si="21"/>
        <v>91.855964853089461</v>
      </c>
      <c r="O38" s="30">
        <f t="shared" si="22"/>
        <v>-13.218298019319647</v>
      </c>
      <c r="P38" s="26">
        <f t="shared" si="18"/>
        <v>89.541616676468067</v>
      </c>
      <c r="Q38" s="26">
        <f t="shared" si="17"/>
        <v>-30.174902332538998</v>
      </c>
      <c r="R38" s="29" t="s">
        <v>32</v>
      </c>
      <c r="S38" s="32">
        <f t="shared" si="23"/>
        <v>-1.8588561612056049</v>
      </c>
      <c r="T38" s="34">
        <f t="shared" si="24"/>
        <v>8.9302603635411426E-2</v>
      </c>
    </row>
    <row r="39" spans="2:20" x14ac:dyDescent="0.25">
      <c r="B39" s="7" t="s">
        <v>33</v>
      </c>
      <c r="C39" s="8">
        <v>815</v>
      </c>
      <c r="D39" s="8">
        <v>12187.2851562</v>
      </c>
      <c r="E39" s="8">
        <v>434.06669861997398</v>
      </c>
      <c r="F39" s="8">
        <v>352.365571409974</v>
      </c>
      <c r="J39" s="30">
        <f t="shared" si="19"/>
        <v>155.11804807898682</v>
      </c>
      <c r="K39" s="30">
        <f t="shared" si="20"/>
        <v>0.9465247479610277</v>
      </c>
      <c r="L39" s="31">
        <f t="shared" si="15"/>
        <v>81.177748150283819</v>
      </c>
      <c r="M39" s="26">
        <f t="shared" si="16"/>
        <v>2.8912556561517406</v>
      </c>
      <c r="N39" s="30">
        <f t="shared" si="21"/>
        <v>149.87121491546435</v>
      </c>
      <c r="O39" s="30">
        <f t="shared" si="22"/>
        <v>-3.6645396229223435</v>
      </c>
      <c r="P39" s="26">
        <f t="shared" si="18"/>
        <v>78.431929037616158</v>
      </c>
      <c r="Q39" s="26">
        <f t="shared" si="17"/>
        <v>-11.19370722719089</v>
      </c>
      <c r="R39" s="29" t="s">
        <v>33</v>
      </c>
      <c r="S39" s="32">
        <f t="shared" si="23"/>
        <v>-1.3977807178154675</v>
      </c>
      <c r="T39" s="34">
        <f t="shared" si="24"/>
        <v>-0.15941459070479669</v>
      </c>
    </row>
    <row r="40" spans="2:20" x14ac:dyDescent="0.25">
      <c r="B40" s="7" t="s">
        <v>34</v>
      </c>
      <c r="C40" s="8">
        <v>780</v>
      </c>
      <c r="D40" s="8">
        <v>11654.343177950001</v>
      </c>
      <c r="E40" s="8">
        <v>-610.34511524001005</v>
      </c>
      <c r="F40" s="8">
        <v>-693.26770146001002</v>
      </c>
      <c r="J40" s="30">
        <f t="shared" si="19"/>
        <v>152.99980437799132</v>
      </c>
      <c r="K40" s="30">
        <f t="shared" si="20"/>
        <v>-0.27239135433322548</v>
      </c>
      <c r="L40" s="31">
        <f t="shared" si="15"/>
        <v>113.58618003969636</v>
      </c>
      <c r="M40" s="26">
        <f t="shared" si="16"/>
        <v>-5.9485780611958594</v>
      </c>
      <c r="N40" s="30">
        <f t="shared" si="21"/>
        <v>147.82462033226298</v>
      </c>
      <c r="O40" s="30">
        <f t="shared" si="22"/>
        <v>1.0545830027644285</v>
      </c>
      <c r="P40" s="26">
        <f t="shared" si="18"/>
        <v>109.74415299171132</v>
      </c>
      <c r="Q40" s="26">
        <f t="shared" si="17"/>
        <v>23.030353989430335</v>
      </c>
      <c r="R40" s="29" t="s">
        <v>34</v>
      </c>
      <c r="S40" s="32">
        <f t="shared" si="23"/>
        <v>-1.7234495114256068</v>
      </c>
      <c r="T40" s="34">
        <f t="shared" si="24"/>
        <v>-0.42415028610165545</v>
      </c>
    </row>
    <row r="41" spans="2:20" x14ac:dyDescent="0.25">
      <c r="B41" s="7" t="s">
        <v>35</v>
      </c>
      <c r="C41" s="8">
        <v>785</v>
      </c>
      <c r="D41" s="8">
        <v>11805.50799613</v>
      </c>
      <c r="E41" s="8">
        <v>-33.695405309991003</v>
      </c>
      <c r="F41" s="8">
        <v>-112.21644510999</v>
      </c>
      <c r="J41" s="30">
        <f t="shared" si="19"/>
        <v>178.37543989019349</v>
      </c>
      <c r="K41" s="30">
        <f t="shared" si="20"/>
        <v>-1.3506761806785976</v>
      </c>
      <c r="L41" s="31">
        <f t="shared" si="15"/>
        <v>333.03188989009362</v>
      </c>
      <c r="M41" s="26">
        <f t="shared" si="16"/>
        <v>-0.95054312907818983</v>
      </c>
      <c r="N41" s="30">
        <f t="shared" si="21"/>
        <v>172.34193066825429</v>
      </c>
      <c r="O41" s="30">
        <f t="shared" si="22"/>
        <v>5.2292413827492803</v>
      </c>
      <c r="P41" s="26">
        <f t="shared" si="18"/>
        <v>321.76716095606179</v>
      </c>
      <c r="Q41" s="26">
        <f t="shared" si="17"/>
        <v>3.6800970786101792</v>
      </c>
      <c r="R41" s="29" t="s">
        <v>35</v>
      </c>
      <c r="S41" s="32">
        <f t="shared" si="23"/>
        <v>-1.1099458189336542</v>
      </c>
      <c r="T41" s="34">
        <f t="shared" si="24"/>
        <v>-0.60873432319423104</v>
      </c>
    </row>
    <row r="42" spans="2:20" x14ac:dyDescent="0.25">
      <c r="B42" s="7" t="s">
        <v>36</v>
      </c>
      <c r="C42" s="8">
        <v>792</v>
      </c>
      <c r="D42" s="8">
        <v>12423.44416375</v>
      </c>
      <c r="E42" s="8">
        <v>430.56858509998398</v>
      </c>
      <c r="F42" s="8">
        <v>362.55338553998303</v>
      </c>
      <c r="J42" s="30">
        <f t="shared" si="19"/>
        <v>186.64160636508046</v>
      </c>
      <c r="K42" s="30">
        <f t="shared" si="20"/>
        <v>-0.40959467316858744</v>
      </c>
      <c r="L42" s="31">
        <f t="shared" si="15"/>
        <v>84.203399431891469</v>
      </c>
      <c r="M42" s="26">
        <f t="shared" si="16"/>
        <v>2.9183001167894069</v>
      </c>
      <c r="N42" s="30">
        <f t="shared" si="21"/>
        <v>180.32849591728294</v>
      </c>
      <c r="O42" s="30">
        <f t="shared" si="22"/>
        <v>1.5857756623876647</v>
      </c>
      <c r="P42" s="26">
        <f t="shared" si="18"/>
        <v>81.355238343662649</v>
      </c>
      <c r="Q42" s="26">
        <f t="shared" si="17"/>
        <v>-11.298411829791913</v>
      </c>
      <c r="R42" s="29" t="s">
        <v>36</v>
      </c>
      <c r="S42" s="32">
        <f t="shared" si="23"/>
        <v>-0.6079480506507704</v>
      </c>
      <c r="T42" s="34">
        <f t="shared" si="24"/>
        <v>-0.80677870600587753</v>
      </c>
    </row>
    <row r="43" spans="2:20" x14ac:dyDescent="0.25">
      <c r="B43" s="7" t="s">
        <v>37</v>
      </c>
      <c r="C43" s="8">
        <v>803</v>
      </c>
      <c r="D43" s="8">
        <v>12433.58158776</v>
      </c>
      <c r="E43" s="8">
        <v>-96.776211280005001</v>
      </c>
      <c r="F43" s="8">
        <v>-176.79106361000001</v>
      </c>
      <c r="J43" s="30">
        <f t="shared" si="19"/>
        <v>139.77506584966372</v>
      </c>
      <c r="K43" s="30">
        <f t="shared" si="20"/>
        <v>-3.2530149830831134E-2</v>
      </c>
      <c r="L43" s="31">
        <f t="shared" si="15"/>
        <v>182.6802901990925</v>
      </c>
      <c r="M43" s="26">
        <f t="shared" si="16"/>
        <v>-1.4218836492297486</v>
      </c>
      <c r="N43" s="30">
        <f t="shared" si="21"/>
        <v>135.04720561666161</v>
      </c>
      <c r="O43" s="30">
        <f t="shared" si="22"/>
        <v>0.12594284856415561</v>
      </c>
      <c r="P43" s="26">
        <f t="shared" si="18"/>
        <v>176.5011703815814</v>
      </c>
      <c r="Q43" s="26">
        <f t="shared" si="17"/>
        <v>5.5049262927485207</v>
      </c>
      <c r="R43" s="29" t="s">
        <v>37</v>
      </c>
      <c r="S43" s="32">
        <f t="shared" si="23"/>
        <v>-1.5017262694041844</v>
      </c>
      <c r="T43" s="34">
        <f t="shared" si="24"/>
        <v>-0.95434374422205703</v>
      </c>
    </row>
    <row r="44" spans="2:20" x14ac:dyDescent="0.25">
      <c r="B44" s="7" t="s">
        <v>38</v>
      </c>
      <c r="C44" s="8">
        <v>783</v>
      </c>
      <c r="D44" s="8">
        <v>12282.16823349</v>
      </c>
      <c r="E44" s="8">
        <v>-182.93348898997999</v>
      </c>
      <c r="F44" s="8">
        <v>-268.27350910998001</v>
      </c>
      <c r="J44" s="30">
        <f t="shared" si="19"/>
        <v>151.85683443168153</v>
      </c>
      <c r="K44" s="30">
        <f t="shared" si="20"/>
        <v>-0.80993528241673252</v>
      </c>
      <c r="L44" s="31">
        <f t="shared" si="15"/>
        <v>146.65084593924431</v>
      </c>
      <c r="M44" s="26">
        <f t="shared" si="16"/>
        <v>-2.1842520311558182</v>
      </c>
      <c r="N44" s="30">
        <f t="shared" si="21"/>
        <v>146.72031108787328</v>
      </c>
      <c r="O44" s="30">
        <f t="shared" si="22"/>
        <v>3.1357235411039892</v>
      </c>
      <c r="P44" s="26">
        <f t="shared" si="18"/>
        <v>141.69041398782599</v>
      </c>
      <c r="Q44" s="26">
        <f t="shared" si="17"/>
        <v>8.4564911079838705</v>
      </c>
      <c r="R44" s="29" t="s">
        <v>38</v>
      </c>
      <c r="S44" s="32">
        <f t="shared" si="23"/>
        <v>-0.61303042310351319</v>
      </c>
      <c r="T44" s="34">
        <f t="shared" si="24"/>
        <v>-0.52409498671552468</v>
      </c>
    </row>
    <row r="45" spans="2:20" x14ac:dyDescent="0.25">
      <c r="B45" s="7" t="s">
        <v>39</v>
      </c>
      <c r="C45" s="8">
        <v>796</v>
      </c>
      <c r="D45" s="8">
        <v>12575.051252470001</v>
      </c>
      <c r="E45" s="8">
        <v>151.686262170004</v>
      </c>
      <c r="F45" s="8">
        <v>70.132942600003801</v>
      </c>
      <c r="J45" s="30">
        <f t="shared" si="19"/>
        <v>133.02827371864419</v>
      </c>
      <c r="K45" s="30">
        <f t="shared" si="20"/>
        <v>-2.9016116833295351</v>
      </c>
      <c r="L45" s="36">
        <f>AVERAGE(L43:L44,L47)</f>
        <v>145.56572782842662</v>
      </c>
      <c r="M45" s="26">
        <f t="shared" si="16"/>
        <v>0.5577149642728354</v>
      </c>
      <c r="N45" s="30">
        <f t="shared" si="21"/>
        <v>128.52862221530842</v>
      </c>
      <c r="O45" s="30">
        <f t="shared" si="22"/>
        <v>11.233801342015505</v>
      </c>
      <c r="P45" s="26">
        <f>L45/$J$53*100</f>
        <v>140.64199975357641</v>
      </c>
      <c r="Q45" s="26">
        <f t="shared" si="17"/>
        <v>-2.1592341766838565</v>
      </c>
      <c r="R45" s="29" t="s">
        <v>39</v>
      </c>
      <c r="S45" s="32">
        <f t="shared" si="23"/>
        <v>-1.6249791867071028</v>
      </c>
      <c r="T45" s="34">
        <f t="shared" si="24"/>
        <v>0.25913253036055944</v>
      </c>
    </row>
    <row r="46" spans="2:20" x14ac:dyDescent="0.25">
      <c r="B46" s="7" t="s">
        <v>40</v>
      </c>
      <c r="C46" s="8">
        <v>808</v>
      </c>
      <c r="D46" s="8">
        <v>13077.686669819999</v>
      </c>
      <c r="E46" s="8">
        <v>47.080609379978299</v>
      </c>
      <c r="F46" s="8">
        <v>-25.020284220021999</v>
      </c>
      <c r="J46" s="30">
        <f t="shared" si="19"/>
        <v>122.70927411188745</v>
      </c>
      <c r="K46" s="30">
        <f t="shared" si="20"/>
        <v>-6.8464176804005108</v>
      </c>
      <c r="L46" s="36">
        <f>AVERAGE(L44:L45,L48)</f>
        <v>132.53047375996277</v>
      </c>
      <c r="M46" s="26">
        <f t="shared" si="16"/>
        <v>-0.19132041355419915</v>
      </c>
      <c r="N46" s="30">
        <f t="shared" si="21"/>
        <v>118.55866045438337</v>
      </c>
      <c r="O46" s="30">
        <f t="shared" si="22"/>
        <v>26.506405584164149</v>
      </c>
      <c r="P46" s="26">
        <f t="shared" si="18"/>
        <v>128.04766022850939</v>
      </c>
      <c r="Q46" s="26">
        <f t="shared" si="17"/>
        <v>0.74071094036742391</v>
      </c>
      <c r="R46" s="29" t="s">
        <v>40</v>
      </c>
      <c r="S46" s="32">
        <f t="shared" si="23"/>
        <v>-1.0690113103833165</v>
      </c>
      <c r="T46" s="34">
        <f t="shared" si="24"/>
        <v>-1.0906445225851342</v>
      </c>
    </row>
    <row r="47" spans="2:20" x14ac:dyDescent="0.25">
      <c r="B47" s="7" t="s">
        <v>41</v>
      </c>
      <c r="C47" s="8">
        <v>813</v>
      </c>
      <c r="D47" s="8">
        <v>12174.75883452</v>
      </c>
      <c r="E47" s="8">
        <v>-1109.97579243</v>
      </c>
      <c r="F47" s="8">
        <v>-1191.73713484</v>
      </c>
      <c r="J47" s="30">
        <f t="shared" si="19"/>
        <v>112.69474293692116</v>
      </c>
      <c r="K47" s="30">
        <f t="shared" si="20"/>
        <v>-10.484704880879089</v>
      </c>
      <c r="L47" s="31">
        <f t="shared" ref="L47:L81" si="25">F47/E47*100</f>
        <v>107.36604734694303</v>
      </c>
      <c r="M47" s="26">
        <f t="shared" si="16"/>
        <v>-9.7885892528809588</v>
      </c>
      <c r="N47" s="30">
        <f t="shared" si="21"/>
        <v>108.88286854887453</v>
      </c>
      <c r="O47" s="30">
        <f t="shared" si="22"/>
        <v>40.592299940804807</v>
      </c>
      <c r="P47" s="26">
        <f t="shared" si="18"/>
        <v>103.7344148913218</v>
      </c>
      <c r="Q47" s="26">
        <f t="shared" si="17"/>
        <v>37.897237496394581</v>
      </c>
      <c r="R47" s="29" t="s">
        <v>41</v>
      </c>
      <c r="S47" s="32">
        <f t="shared" si="23"/>
        <v>5.7409353759473083</v>
      </c>
      <c r="T47" s="34">
        <f t="shared" si="24"/>
        <v>3.8169329440894151</v>
      </c>
    </row>
    <row r="48" spans="2:20" x14ac:dyDescent="0.25">
      <c r="B48" s="7" t="s">
        <v>42</v>
      </c>
      <c r="C48" s="8">
        <v>809</v>
      </c>
      <c r="D48" s="8">
        <v>10374.889269110001</v>
      </c>
      <c r="E48" s="8">
        <v>-1768.6296017499999</v>
      </c>
      <c r="F48" s="8">
        <v>-1863.6907458999999</v>
      </c>
      <c r="J48" s="30">
        <f t="shared" si="19"/>
        <v>105.59009220910366</v>
      </c>
      <c r="K48" s="30">
        <f t="shared" si="20"/>
        <v>-14.686828423137996</v>
      </c>
      <c r="L48" s="31">
        <f t="shared" si="25"/>
        <v>105.37484751221737</v>
      </c>
      <c r="M48" s="26">
        <f t="shared" si="16"/>
        <v>-17.963476019439721</v>
      </c>
      <c r="N48" s="30">
        <f t="shared" si="21"/>
        <v>102.01853103744673</v>
      </c>
      <c r="O48" s="30">
        <f t="shared" si="22"/>
        <v>56.86112783378303</v>
      </c>
      <c r="P48" s="26">
        <f t="shared" si="18"/>
        <v>101.81056694412582</v>
      </c>
      <c r="Q48" s="26">
        <f t="shared" si="17"/>
        <v>69.546908076578461</v>
      </c>
      <c r="R48" s="29" t="s">
        <v>42</v>
      </c>
      <c r="S48" s="32">
        <f t="shared" si="23"/>
        <v>5.9469801624579004</v>
      </c>
      <c r="T48" s="34">
        <f t="shared" si="24"/>
        <v>6.8896184933808318</v>
      </c>
    </row>
    <row r="49" spans="2:23" x14ac:dyDescent="0.25">
      <c r="B49" s="7" t="s">
        <v>43</v>
      </c>
      <c r="C49" s="8">
        <v>823</v>
      </c>
      <c r="D49" s="8">
        <v>11207.572316059999</v>
      </c>
      <c r="E49" s="8">
        <v>-1486.66856396</v>
      </c>
      <c r="F49" s="8">
        <v>-1568.5483683</v>
      </c>
      <c r="J49" s="30">
        <f t="shared" si="19"/>
        <v>104.19525173434513</v>
      </c>
      <c r="K49" s="30">
        <f t="shared" si="20"/>
        <v>-23.631773541010624</v>
      </c>
      <c r="L49" s="31">
        <f t="shared" si="25"/>
        <v>105.5076031285614</v>
      </c>
      <c r="M49" s="26">
        <f t="shared" si="16"/>
        <v>-13.99543383764148</v>
      </c>
      <c r="N49" s="30">
        <f t="shared" si="21"/>
        <v>100.67087072870642</v>
      </c>
      <c r="O49" s="30">
        <f t="shared" si="22"/>
        <v>91.492135506769586</v>
      </c>
      <c r="P49" s="26">
        <f t="shared" si="18"/>
        <v>101.93883213154101</v>
      </c>
      <c r="Q49" s="26">
        <f t="shared" si="17"/>
        <v>54.184343249878765</v>
      </c>
      <c r="R49" s="29" t="s">
        <v>43</v>
      </c>
      <c r="S49" s="32">
        <f t="shared" si="23"/>
        <v>-23.36535799226418</v>
      </c>
      <c r="T49" s="34">
        <f t="shared" si="24"/>
        <v>8.3706536285665702</v>
      </c>
    </row>
    <row r="50" spans="2:23" x14ac:dyDescent="0.25">
      <c r="B50" s="7" t="s">
        <v>44</v>
      </c>
      <c r="C50" s="8">
        <v>827</v>
      </c>
      <c r="D50" s="8">
        <v>10825.19364361</v>
      </c>
      <c r="E50" s="8">
        <v>-1767.5821523699999</v>
      </c>
      <c r="F50" s="8">
        <v>-1840.26284762</v>
      </c>
      <c r="J50" s="30">
        <f t="shared" si="19"/>
        <v>103.64379221193953</v>
      </c>
      <c r="K50" s="30">
        <f t="shared" si="20"/>
        <v>-28.186774874137058</v>
      </c>
      <c r="L50" s="31">
        <f t="shared" si="25"/>
        <v>104.11187084869286</v>
      </c>
      <c r="M50" s="26">
        <f t="shared" si="16"/>
        <v>-16.999814582589828</v>
      </c>
      <c r="N50" s="30">
        <f t="shared" si="21"/>
        <v>100.13806420088353</v>
      </c>
      <c r="O50" s="30">
        <f t="shared" si="22"/>
        <v>109.12715551407868</v>
      </c>
      <c r="P50" s="26">
        <f t="shared" si="18"/>
        <v>100.59031018279838</v>
      </c>
      <c r="Q50" s="26">
        <f t="shared" si="17"/>
        <v>65.816022512280341</v>
      </c>
      <c r="R50" s="29" t="s">
        <v>44</v>
      </c>
      <c r="S50" s="32">
        <f t="shared" si="23"/>
        <v>72.550837050338743</v>
      </c>
      <c r="T50" s="34">
        <f t="shared" si="24"/>
        <v>8.7104424198050729</v>
      </c>
    </row>
    <row r="51" spans="2:23" x14ac:dyDescent="0.25">
      <c r="B51" s="7" t="s">
        <v>45</v>
      </c>
      <c r="C51" s="8">
        <v>836</v>
      </c>
      <c r="D51" s="8">
        <v>10109.84408873</v>
      </c>
      <c r="E51" s="8">
        <v>-4526.0252975499998</v>
      </c>
      <c r="F51" s="8">
        <v>-4606.8911329100001</v>
      </c>
      <c r="J51" s="30">
        <f t="shared" si="19"/>
        <v>103.25886843839412</v>
      </c>
      <c r="K51" s="30">
        <f t="shared" si="20"/>
        <v>-30.93275733661099</v>
      </c>
      <c r="L51" s="31">
        <f t="shared" si="25"/>
        <v>101.78668544790888</v>
      </c>
      <c r="M51" s="26">
        <f t="shared" si="16"/>
        <v>-45.568369724371472</v>
      </c>
      <c r="N51" s="30">
        <f t="shared" si="21"/>
        <v>99.76616038759083</v>
      </c>
      <c r="O51" s="30">
        <f t="shared" si="22"/>
        <v>119.75842697239231</v>
      </c>
      <c r="P51" s="26">
        <f t="shared" si="18"/>
        <v>98.343773656360469</v>
      </c>
      <c r="Q51" s="26">
        <f t="shared" si="17"/>
        <v>176.4212681883408</v>
      </c>
      <c r="R51" s="29" t="s">
        <v>45</v>
      </c>
      <c r="S51" s="32">
        <f t="shared" si="23"/>
        <v>2.8656940345561281</v>
      </c>
      <c r="T51" s="34">
        <f t="shared" si="24"/>
        <v>8.2690604235638325</v>
      </c>
    </row>
    <row r="52" spans="2:23" x14ac:dyDescent="0.25">
      <c r="B52" s="7" t="s">
        <v>46</v>
      </c>
      <c r="C52" s="8">
        <v>823</v>
      </c>
      <c r="D52" s="8">
        <v>8476.5642615399993</v>
      </c>
      <c r="E52" s="8">
        <v>-2972.9044274299999</v>
      </c>
      <c r="F52" s="8">
        <v>-3067.1160488599999</v>
      </c>
      <c r="J52" s="30">
        <f t="shared" si="19"/>
        <v>103.04322359582096</v>
      </c>
      <c r="K52" s="30">
        <f t="shared" si="20"/>
        <v>-32.379162507436554</v>
      </c>
      <c r="L52" s="31">
        <f t="shared" si="25"/>
        <v>103.16900942259497</v>
      </c>
      <c r="M52" s="26">
        <f t="shared" si="16"/>
        <v>-36.183481351945467</v>
      </c>
      <c r="N52" s="30">
        <f t="shared" si="21"/>
        <v>99.557809683421084</v>
      </c>
      <c r="O52" s="30">
        <f t="shared" si="22"/>
        <v>125.35829012516039</v>
      </c>
      <c r="P52" s="26">
        <f t="shared" si="18"/>
        <v>99.679340832834257</v>
      </c>
      <c r="Q52" s="26">
        <f t="shared" si="17"/>
        <v>140.08698810581484</v>
      </c>
      <c r="R52" s="29" t="s">
        <v>46</v>
      </c>
      <c r="S52" s="32">
        <f t="shared" si="23"/>
        <v>0.64572156384177926</v>
      </c>
      <c r="T52" s="34">
        <f t="shared" si="24"/>
        <v>7.2982449030049104</v>
      </c>
    </row>
    <row r="53" spans="2:23" x14ac:dyDescent="0.25">
      <c r="B53" s="7" t="s">
        <v>47</v>
      </c>
      <c r="C53" s="8">
        <v>830</v>
      </c>
      <c r="D53" s="8">
        <v>9981.3411732900004</v>
      </c>
      <c r="E53" s="8">
        <v>-2398.1203043400001</v>
      </c>
      <c r="F53" s="8">
        <v>-2493.27551257</v>
      </c>
      <c r="J53" s="30">
        <f t="shared" si="19"/>
        <v>103.50089452900076</v>
      </c>
      <c r="K53" s="35">
        <f t="shared" si="20"/>
        <v>-25.829294955370329</v>
      </c>
      <c r="L53" s="31">
        <f t="shared" si="25"/>
        <v>103.96790803437979</v>
      </c>
      <c r="M53" s="26">
        <f t="shared" si="16"/>
        <v>-24.97936368753718</v>
      </c>
      <c r="N53" s="30">
        <f t="shared" si="21"/>
        <v>100</v>
      </c>
      <c r="O53" s="35">
        <f t="shared" si="22"/>
        <v>100</v>
      </c>
      <c r="P53" s="26">
        <f t="shared" si="18"/>
        <v>100.45121687837025</v>
      </c>
      <c r="Q53" s="26">
        <f t="shared" si="17"/>
        <v>96.70942908313323</v>
      </c>
      <c r="R53" s="29" t="s">
        <v>47</v>
      </c>
      <c r="S53" s="32">
        <f t="shared" si="23"/>
        <v>0.58954327641947279</v>
      </c>
      <c r="T53" s="34">
        <f t="shared" si="24"/>
        <v>6.077356013551225</v>
      </c>
    </row>
    <row r="54" spans="2:23" x14ac:dyDescent="0.25">
      <c r="B54" s="7" t="s">
        <v>48</v>
      </c>
      <c r="C54" s="8">
        <v>836</v>
      </c>
      <c r="D54" s="8">
        <v>10505.04411124</v>
      </c>
      <c r="E54" s="8">
        <v>-2318.2919624400001</v>
      </c>
      <c r="F54" s="8">
        <v>-2393.62002562</v>
      </c>
      <c r="J54" s="30">
        <f t="shared" si="19"/>
        <v>103.94111514122805</v>
      </c>
      <c r="K54" s="30">
        <f t="shared" si="20"/>
        <v>-21.017213850878953</v>
      </c>
      <c r="L54" s="31">
        <f t="shared" si="25"/>
        <v>103.24929147840021</v>
      </c>
      <c r="M54" s="26">
        <f t="shared" si="16"/>
        <v>-22.785435265892097</v>
      </c>
      <c r="N54" s="30">
        <f t="shared" si="21"/>
        <v>100.42533024881631</v>
      </c>
      <c r="O54" s="30">
        <f t="shared" si="22"/>
        <v>81.369676900565707</v>
      </c>
      <c r="P54" s="26">
        <f t="shared" si="18"/>
        <v>99.756907366119378</v>
      </c>
      <c r="Q54" s="26">
        <f t="shared" si="17"/>
        <v>88.215475123352661</v>
      </c>
      <c r="R54" s="29" t="s">
        <v>48</v>
      </c>
      <c r="S54" s="32">
        <f t="shared" si="23"/>
        <v>0.30069464191794837</v>
      </c>
      <c r="T54" s="34">
        <f t="shared" si="24"/>
        <v>4.8092326510347787</v>
      </c>
    </row>
    <row r="55" spans="2:23" x14ac:dyDescent="0.25">
      <c r="B55" s="7" t="s">
        <v>49</v>
      </c>
      <c r="C55" s="8">
        <v>851</v>
      </c>
      <c r="D55" s="8">
        <v>11802.89188252</v>
      </c>
      <c r="E55" s="8">
        <v>-2206.2809418900001</v>
      </c>
      <c r="F55" s="8">
        <v>-2286.09026872</v>
      </c>
      <c r="J55" s="30">
        <f t="shared" si="19"/>
        <v>103.91738032230757</v>
      </c>
      <c r="K55" s="30">
        <f t="shared" si="20"/>
        <v>-19.510993136819614</v>
      </c>
      <c r="L55" s="31">
        <f t="shared" si="25"/>
        <v>103.61736918062809</v>
      </c>
      <c r="M55" s="26">
        <f t="shared" si="16"/>
        <v>-19.368899516106588</v>
      </c>
      <c r="N55" s="30">
        <f t="shared" si="21"/>
        <v>100.40239825481905</v>
      </c>
      <c r="O55" s="30">
        <f t="shared" si="22"/>
        <v>75.538233507852539</v>
      </c>
      <c r="P55" s="26">
        <f t="shared" si="18"/>
        <v>100.11253492267613</v>
      </c>
      <c r="Q55" s="26">
        <f t="shared" si="17"/>
        <v>74.988107687699312</v>
      </c>
      <c r="R55" s="29" t="s">
        <v>49</v>
      </c>
      <c r="S55" s="32">
        <f t="shared" si="23"/>
        <v>-0.50376724720300414</v>
      </c>
      <c r="T55" s="34">
        <f t="shared" si="24"/>
        <v>3.6164711832455434</v>
      </c>
    </row>
    <row r="56" spans="2:23" x14ac:dyDescent="0.25">
      <c r="B56" s="7" t="s">
        <v>50</v>
      </c>
      <c r="C56" s="8">
        <v>853</v>
      </c>
      <c r="D56" s="8">
        <v>12070.75695554</v>
      </c>
      <c r="E56" s="8">
        <v>-1948.1594778000001</v>
      </c>
      <c r="F56" s="8">
        <v>-2044.2016335400001</v>
      </c>
      <c r="J56" s="30">
        <f t="shared" si="19"/>
        <v>103.94254600923603</v>
      </c>
      <c r="K56" s="30">
        <f t="shared" si="20"/>
        <v>-18.807693540527914</v>
      </c>
      <c r="L56" s="31">
        <f t="shared" si="25"/>
        <v>104.92989187150414</v>
      </c>
      <c r="M56" s="26">
        <f t="shared" ref="M56:M81" si="26">F56/D56*100</f>
        <v>-16.935156933979954</v>
      </c>
      <c r="N56" s="30">
        <f t="shared" si="21"/>
        <v>100.42671271803502</v>
      </c>
      <c r="O56" s="30">
        <f t="shared" si="22"/>
        <v>72.81535780603059</v>
      </c>
      <c r="P56" s="26">
        <f t="shared" si="18"/>
        <v>101.38066182809943</v>
      </c>
      <c r="Q56" s="26">
        <f t="shared" si="17"/>
        <v>65.565695708077627</v>
      </c>
      <c r="R56" s="29" t="s">
        <v>50</v>
      </c>
      <c r="S56" s="32">
        <f t="shared" si="23"/>
        <v>-0.33351017666912253</v>
      </c>
      <c r="T56" s="34">
        <f t="shared" si="24"/>
        <v>2.5595689973838622</v>
      </c>
    </row>
    <row r="57" spans="2:23" x14ac:dyDescent="0.25">
      <c r="B57" s="7" t="s">
        <v>51</v>
      </c>
      <c r="C57" s="8">
        <v>864</v>
      </c>
      <c r="D57" s="8">
        <v>11690.96170374</v>
      </c>
      <c r="E57" s="8">
        <v>-2133.3375965</v>
      </c>
      <c r="F57" s="8">
        <v>-2215.9610951300001</v>
      </c>
      <c r="J57" s="30">
        <f t="shared" si="19"/>
        <v>104.1318811342874</v>
      </c>
      <c r="K57" s="30">
        <f t="shared" si="20"/>
        <v>-18.029702070899827</v>
      </c>
      <c r="L57" s="31">
        <f t="shared" si="25"/>
        <v>103.87296875869782</v>
      </c>
      <c r="M57" s="26">
        <f t="shared" si="26"/>
        <v>-18.954480831299811</v>
      </c>
      <c r="N57" s="30">
        <f t="shared" si="21"/>
        <v>100.60964362497353</v>
      </c>
      <c r="O57" s="30">
        <f t="shared" si="22"/>
        <v>69.80330706685109</v>
      </c>
      <c r="P57" s="26">
        <f t="shared" si="18"/>
        <v>100.35948890238124</v>
      </c>
      <c r="Q57" s="26">
        <f t="shared" si="17"/>
        <v>73.383655512280512</v>
      </c>
      <c r="R57" s="29" t="s">
        <v>51</v>
      </c>
      <c r="S57" s="32">
        <f t="shared" si="23"/>
        <v>-0.11122493925837817</v>
      </c>
      <c r="T57" s="34">
        <f t="shared" si="24"/>
        <v>1.6622414233088967</v>
      </c>
    </row>
    <row r="58" spans="2:23" x14ac:dyDescent="0.25">
      <c r="B58" s="7" t="s">
        <v>52</v>
      </c>
      <c r="C58" s="8">
        <v>867</v>
      </c>
      <c r="D58" s="8">
        <v>11605.341871430001</v>
      </c>
      <c r="E58" s="8">
        <v>-2242.71639667</v>
      </c>
      <c r="F58" s="8">
        <v>-2317.8463693799999</v>
      </c>
      <c r="J58" s="30">
        <f t="shared" si="19"/>
        <v>104.6512316094779</v>
      </c>
      <c r="K58" s="30">
        <f t="shared" si="20"/>
        <v>-16.78853100000175</v>
      </c>
      <c r="L58" s="31">
        <f t="shared" si="25"/>
        <v>103.34995422611408</v>
      </c>
      <c r="M58" s="26">
        <f t="shared" si="26"/>
        <v>-19.972236880725312</v>
      </c>
      <c r="N58" s="30">
        <f t="shared" si="21"/>
        <v>101.11142718689723</v>
      </c>
      <c r="O58" s="30">
        <f t="shared" si="22"/>
        <v>64.998022706427534</v>
      </c>
      <c r="P58" s="26">
        <f t="shared" si="18"/>
        <v>99.854165218983312</v>
      </c>
      <c r="Q58" s="26">
        <f t="shared" si="17"/>
        <v>77.323972316064939</v>
      </c>
      <c r="R58" s="29" t="s">
        <v>52</v>
      </c>
      <c r="S58" s="32">
        <f t="shared" si="23"/>
        <v>-3.1656509984442027E-2</v>
      </c>
      <c r="T58" s="34">
        <f t="shared" si="24"/>
        <v>1.0117662316638678</v>
      </c>
    </row>
    <row r="59" spans="2:23" x14ac:dyDescent="0.25">
      <c r="B59" s="7" t="s">
        <v>53</v>
      </c>
      <c r="C59" s="8">
        <v>881</v>
      </c>
      <c r="D59" s="8">
        <v>12544.69853204</v>
      </c>
      <c r="E59" s="8">
        <v>-1953.9056172000001</v>
      </c>
      <c r="F59" s="8">
        <v>-2039.38331539</v>
      </c>
      <c r="J59" s="30">
        <f t="shared" si="19"/>
        <v>104.33122614754734</v>
      </c>
      <c r="K59" s="30">
        <f t="shared" si="20"/>
        <v>-18.86615454034979</v>
      </c>
      <c r="L59" s="31">
        <f t="shared" si="25"/>
        <v>104.3747096808336</v>
      </c>
      <c r="M59" s="26">
        <f t="shared" si="26"/>
        <v>-16.25693363759423</v>
      </c>
      <c r="N59" s="30">
        <f t="shared" si="21"/>
        <v>100.80224583789845</v>
      </c>
      <c r="O59" s="30">
        <f t="shared" si="22"/>
        <v>73.041693832325109</v>
      </c>
      <c r="P59" s="26">
        <f t="shared" si="18"/>
        <v>100.84425855043023</v>
      </c>
      <c r="Q59" s="26">
        <f t="shared" si="17"/>
        <v>62.939904730981247</v>
      </c>
      <c r="R59" s="29" t="s">
        <v>53</v>
      </c>
      <c r="S59" s="32">
        <f t="shared" si="23"/>
        <v>-0.10791654061330358</v>
      </c>
      <c r="T59" s="34">
        <f t="shared" si="24"/>
        <v>0.40349462565179439</v>
      </c>
    </row>
    <row r="60" spans="2:23" x14ac:dyDescent="0.25">
      <c r="B60" s="7" t="s">
        <v>54</v>
      </c>
      <c r="C60" s="8">
        <v>865</v>
      </c>
      <c r="D60" s="8">
        <v>12966.597572639999</v>
      </c>
      <c r="E60" s="8">
        <v>-1450.5207648948001</v>
      </c>
      <c r="F60" s="8">
        <v>-1552.1630161186999</v>
      </c>
      <c r="J60" s="30">
        <f t="shared" si="19"/>
        <v>101.6523993669541</v>
      </c>
      <c r="K60" s="30">
        <f t="shared" si="20"/>
        <v>-12.290184331389513</v>
      </c>
      <c r="L60" s="31">
        <f t="shared" si="25"/>
        <v>107.0072937722661</v>
      </c>
      <c r="M60" s="26">
        <f t="shared" si="26"/>
        <v>-11.970472650387649</v>
      </c>
      <c r="N60" s="30">
        <f t="shared" si="21"/>
        <v>98.214029771956504</v>
      </c>
      <c r="O60" s="30">
        <f t="shared" si="22"/>
        <v>47.582345366473831</v>
      </c>
      <c r="P60" s="26">
        <f t="shared" si="18"/>
        <v>103.38779607579416</v>
      </c>
      <c r="Q60" s="26">
        <f t="shared" si="17"/>
        <v>46.344558266383466</v>
      </c>
      <c r="R60" s="29" t="s">
        <v>54</v>
      </c>
      <c r="S60" s="32">
        <f t="shared" ref="S60:S81" si="27">F60/F56-1</f>
        <v>-0.24069964985265346</v>
      </c>
      <c r="T60" s="34">
        <f t="shared" si="24"/>
        <v>-4.4758210298276757E-2</v>
      </c>
    </row>
    <row r="61" spans="2:23" x14ac:dyDescent="0.25">
      <c r="B61" s="7" t="s">
        <v>55</v>
      </c>
      <c r="C61" s="8">
        <v>876</v>
      </c>
      <c r="D61" s="8">
        <v>13860.526641279999</v>
      </c>
      <c r="E61" s="8">
        <v>-3683.5564591780999</v>
      </c>
      <c r="F61" s="8">
        <v>-3779.0691226004001</v>
      </c>
      <c r="J61" s="30">
        <f t="shared" si="19"/>
        <v>102.36980315705716</v>
      </c>
      <c r="K61" s="30">
        <f t="shared" si="20"/>
        <v>-10.376085632855803</v>
      </c>
      <c r="L61" s="31">
        <f t="shared" si="25"/>
        <v>102.59294691097558</v>
      </c>
      <c r="M61" s="26">
        <f t="shared" si="26"/>
        <v>-27.264974992691972</v>
      </c>
      <c r="N61" s="30">
        <f t="shared" si="21"/>
        <v>98.907167539864432</v>
      </c>
      <c r="O61" s="30">
        <f t="shared" si="22"/>
        <v>40.171772596907246</v>
      </c>
      <c r="P61" s="26">
        <f t="shared" si="18"/>
        <v>99.12276350638615</v>
      </c>
      <c r="Q61" s="26">
        <f t="shared" si="17"/>
        <v>105.55834001587078</v>
      </c>
      <c r="R61" s="29" t="s">
        <v>55</v>
      </c>
      <c r="S61" s="32">
        <f t="shared" si="27"/>
        <v>0.70538604260951598</v>
      </c>
      <c r="T61" s="34">
        <f t="shared" si="24"/>
        <v>-0.37416497901219881</v>
      </c>
    </row>
    <row r="62" spans="2:23" x14ac:dyDescent="0.25">
      <c r="B62" s="7" t="s">
        <v>56</v>
      </c>
      <c r="C62" s="8">
        <v>884</v>
      </c>
      <c r="D62" s="8">
        <v>15597.920986089999</v>
      </c>
      <c r="E62" s="8">
        <v>1066.12898318001</v>
      </c>
      <c r="F62" s="8">
        <v>987.60482123950601</v>
      </c>
      <c r="J62" s="30">
        <f t="shared" si="19"/>
        <v>106.16176075148071</v>
      </c>
      <c r="K62" s="30">
        <f t="shared" si="20"/>
        <v>-8.4685570500216834</v>
      </c>
      <c r="L62" s="31">
        <f t="shared" si="25"/>
        <v>92.634647103741145</v>
      </c>
      <c r="M62" s="26">
        <f t="shared" si="26"/>
        <v>6.3316439551157986</v>
      </c>
      <c r="N62" s="30">
        <f t="shared" si="21"/>
        <v>102.57086301967601</v>
      </c>
      <c r="O62" s="30">
        <f t="shared" si="22"/>
        <v>32.786636509646314</v>
      </c>
      <c r="P62" s="26">
        <f t="shared" si="18"/>
        <v>89.501300955215498</v>
      </c>
      <c r="Q62" s="26">
        <f t="shared" si="17"/>
        <v>-24.513421547340172</v>
      </c>
      <c r="R62" s="29" t="s">
        <v>56</v>
      </c>
      <c r="S62" s="32">
        <f t="shared" si="27"/>
        <v>-1.4260872654401509</v>
      </c>
      <c r="T62" s="34">
        <f t="shared" si="24"/>
        <v>-0.63056046744747585</v>
      </c>
      <c r="W62" s="23"/>
    </row>
    <row r="63" spans="2:23" x14ac:dyDescent="0.25">
      <c r="B63" s="7" t="s">
        <v>57</v>
      </c>
      <c r="C63" s="8">
        <v>892</v>
      </c>
      <c r="D63" s="8">
        <v>15687.12253749</v>
      </c>
      <c r="E63" s="8">
        <v>-1258.0405249928999</v>
      </c>
      <c r="F63" s="8">
        <v>-1349.1770672579</v>
      </c>
      <c r="J63" s="30">
        <f t="shared" si="19"/>
        <v>131.48116443743427</v>
      </c>
      <c r="K63" s="30">
        <f t="shared" si="20"/>
        <v>-1.9548393246813074</v>
      </c>
      <c r="L63" s="31">
        <f t="shared" si="25"/>
        <v>107.24432484124584</v>
      </c>
      <c r="M63" s="26">
        <f t="shared" si="26"/>
        <v>-8.6005388434593915</v>
      </c>
      <c r="N63" s="30">
        <f t="shared" si="21"/>
        <v>127.03384355832161</v>
      </c>
      <c r="O63" s="30">
        <f t="shared" si="22"/>
        <v>7.5683030762512731</v>
      </c>
      <c r="P63" s="26">
        <f t="shared" si="18"/>
        <v>103.61680962206195</v>
      </c>
      <c r="Q63" s="26">
        <f t="shared" si="17"/>
        <v>33.297613652714894</v>
      </c>
      <c r="R63" s="29" t="s">
        <v>57</v>
      </c>
      <c r="S63" s="32">
        <f t="shared" si="27"/>
        <v>-0.33843870493767814</v>
      </c>
      <c r="T63" s="34">
        <f t="shared" si="24"/>
        <v>-0.8868622726131683</v>
      </c>
      <c r="W63" s="23"/>
    </row>
    <row r="64" spans="2:23" x14ac:dyDescent="0.25">
      <c r="B64" s="7" t="s">
        <v>58</v>
      </c>
      <c r="C64" s="8">
        <v>883</v>
      </c>
      <c r="D64" s="8">
        <v>15029.39938601</v>
      </c>
      <c r="E64" s="8">
        <v>-533.93011964811001</v>
      </c>
      <c r="F64" s="8">
        <v>-652.32978655411</v>
      </c>
      <c r="J64" s="30">
        <f t="shared" si="19"/>
        <v>136.23898798069641</v>
      </c>
      <c r="K64" s="30">
        <f t="shared" si="20"/>
        <v>-4.8035306849494237</v>
      </c>
      <c r="L64" s="31">
        <f t="shared" si="25"/>
        <v>122.1751241499603</v>
      </c>
      <c r="M64" s="26">
        <f t="shared" si="26"/>
        <v>-4.3403583190511661</v>
      </c>
      <c r="N64" s="30">
        <f t="shared" si="21"/>
        <v>131.63073478801914</v>
      </c>
      <c r="O64" s="30">
        <f t="shared" si="22"/>
        <v>18.597219526314216</v>
      </c>
      <c r="P64" s="26">
        <f t="shared" si="18"/>
        <v>118.04257799504047</v>
      </c>
      <c r="Q64" s="26">
        <f t="shared" si="17"/>
        <v>16.804013917339759</v>
      </c>
      <c r="R64" s="29" t="s">
        <v>58</v>
      </c>
      <c r="S64" s="32">
        <f t="shared" si="27"/>
        <v>-0.5797285595779047</v>
      </c>
      <c r="T64" s="34">
        <f t="shared" si="24"/>
        <v>-1.0187242127093052</v>
      </c>
      <c r="W64" s="23"/>
    </row>
    <row r="65" spans="2:23" x14ac:dyDescent="0.25">
      <c r="B65" s="7" t="s">
        <v>59</v>
      </c>
      <c r="C65" s="8">
        <v>894</v>
      </c>
      <c r="D65" s="8">
        <v>15607.51865548</v>
      </c>
      <c r="E65" s="8">
        <v>-92.640752187133003</v>
      </c>
      <c r="F65" s="8">
        <v>-188.86722180512999</v>
      </c>
      <c r="J65" s="30">
        <f t="shared" si="19"/>
        <v>138.27781676786606</v>
      </c>
      <c r="K65" s="30">
        <f t="shared" si="20"/>
        <v>-3.7487265085323784</v>
      </c>
      <c r="L65" s="31">
        <f t="shared" si="25"/>
        <v>203.87056165478978</v>
      </c>
      <c r="M65" s="26">
        <f t="shared" si="26"/>
        <v>-1.2101040913304708</v>
      </c>
      <c r="N65" s="30">
        <f t="shared" si="21"/>
        <v>133.60060064903195</v>
      </c>
      <c r="O65" s="30">
        <f t="shared" si="22"/>
        <v>14.513468195743211</v>
      </c>
      <c r="P65" s="26">
        <f t="shared" si="18"/>
        <v>196.9746856609685</v>
      </c>
      <c r="Q65" s="26">
        <f t="shared" si="17"/>
        <v>4.6850062822906073</v>
      </c>
      <c r="R65" s="29" t="s">
        <v>59</v>
      </c>
      <c r="S65" s="32">
        <f t="shared" si="27"/>
        <v>-0.95002281893294149</v>
      </c>
      <c r="T65" s="34">
        <f t="shared" si="24"/>
        <v>-1.1637291406265335</v>
      </c>
      <c r="W65" s="23"/>
    </row>
    <row r="66" spans="2:23" x14ac:dyDescent="0.25">
      <c r="B66" s="7" t="s">
        <v>60</v>
      </c>
      <c r="C66" s="8">
        <v>900</v>
      </c>
      <c r="D66" s="8">
        <v>15653.062592210001</v>
      </c>
      <c r="E66" s="8">
        <v>-709.73617045142998</v>
      </c>
      <c r="F66" s="8">
        <v>-792.53357531642996</v>
      </c>
      <c r="J66" s="30">
        <f t="shared" si="19"/>
        <v>127.99587675436256</v>
      </c>
      <c r="K66" s="30">
        <f t="shared" si="20"/>
        <v>-1.7836090338427764</v>
      </c>
      <c r="L66" s="31">
        <f t="shared" si="25"/>
        <v>111.66594127678971</v>
      </c>
      <c r="M66" s="26">
        <f t="shared" si="26"/>
        <v>-5.0631214859566658</v>
      </c>
      <c r="N66" s="30">
        <f t="shared" si="21"/>
        <v>123.66644494893552</v>
      </c>
      <c r="O66" s="30">
        <f t="shared" si="22"/>
        <v>6.9053725118111879</v>
      </c>
      <c r="P66" s="26">
        <f t="shared" si="18"/>
        <v>107.88886587400567</v>
      </c>
      <c r="Q66" s="26">
        <f t="shared" si="17"/>
        <v>19.6022442529116</v>
      </c>
      <c r="R66" s="29" t="s">
        <v>60</v>
      </c>
      <c r="S66" s="32">
        <f t="shared" si="27"/>
        <v>-1.8024804641210141</v>
      </c>
      <c r="T66" s="34">
        <f t="shared" si="24"/>
        <v>-0.65677051180105728</v>
      </c>
      <c r="W66" s="23"/>
    </row>
    <row r="67" spans="2:23" x14ac:dyDescent="0.25">
      <c r="B67" s="29" t="s">
        <v>61</v>
      </c>
      <c r="C67" s="8">
        <v>912</v>
      </c>
      <c r="D67" s="8">
        <v>16252.232149949999</v>
      </c>
      <c r="E67" s="8">
        <v>-617.04061220048004</v>
      </c>
      <c r="F67" s="8">
        <v>-712.06264507098001</v>
      </c>
      <c r="G67" s="28"/>
      <c r="H67" s="28"/>
      <c r="I67" s="28"/>
      <c r="J67" s="30">
        <f t="shared" si="19"/>
        <v>103.87284561668291</v>
      </c>
      <c r="K67" s="30">
        <f t="shared" si="20"/>
        <v>-5.0628190377105931</v>
      </c>
      <c r="L67" s="31">
        <f t="shared" si="25"/>
        <v>115.39963998992448</v>
      </c>
      <c r="M67" s="26">
        <f t="shared" si="26"/>
        <v>-4.3813221377912122</v>
      </c>
      <c r="N67" s="30">
        <f t="shared" si="21"/>
        <v>100.35936992561733</v>
      </c>
      <c r="O67" s="30">
        <f t="shared" si="22"/>
        <v>19.601073302459426</v>
      </c>
      <c r="P67" s="26">
        <f t="shared" si="18"/>
        <v>111.49627306611319</v>
      </c>
      <c r="Q67" s="26">
        <f t="shared" si="17"/>
        <v>16.962608330430886</v>
      </c>
      <c r="R67" s="29" t="s">
        <v>61</v>
      </c>
      <c r="S67" s="32">
        <f t="shared" si="27"/>
        <v>-0.47222446752805158</v>
      </c>
      <c r="T67" s="34">
        <f t="shared" si="24"/>
        <v>-0.41071958577880674</v>
      </c>
      <c r="W67" s="23"/>
    </row>
    <row r="68" spans="2:23" x14ac:dyDescent="0.25">
      <c r="B68" s="7" t="s">
        <v>62</v>
      </c>
      <c r="C68" s="8">
        <v>902</v>
      </c>
      <c r="D68" s="8">
        <v>14634.2513451</v>
      </c>
      <c r="E68" s="8">
        <v>635.60608287332798</v>
      </c>
      <c r="F68" s="8">
        <v>515.14197620232801</v>
      </c>
      <c r="J68" s="30">
        <f t="shared" si="19"/>
        <v>97.45311855307817</v>
      </c>
      <c r="K68" s="30">
        <f t="shared" si="20"/>
        <v>-2.8518305297502424</v>
      </c>
      <c r="L68" s="31">
        <f t="shared" si="25"/>
        <v>81.04736409594625</v>
      </c>
      <c r="M68" s="26">
        <f t="shared" si="26"/>
        <v>3.5201115797072426</v>
      </c>
      <c r="N68" s="30">
        <f t="shared" si="21"/>
        <v>94.156788689175997</v>
      </c>
      <c r="O68" s="30">
        <f t="shared" si="22"/>
        <v>11.041069973755906</v>
      </c>
      <c r="P68" s="26">
        <f t="shared" si="18"/>
        <v>78.3059551946548</v>
      </c>
      <c r="Q68" s="26">
        <f t="shared" si="17"/>
        <v>-13.62836881838834</v>
      </c>
      <c r="R68" s="29" t="s">
        <v>62</v>
      </c>
      <c r="S68" s="32">
        <f t="shared" si="27"/>
        <v>-1.789695621479332</v>
      </c>
      <c r="T68" s="34">
        <f t="shared" si="24"/>
        <v>-0.27732111856841657</v>
      </c>
      <c r="W68" s="23"/>
    </row>
    <row r="69" spans="2:23" x14ac:dyDescent="0.25">
      <c r="B69" s="7" t="s">
        <v>63</v>
      </c>
      <c r="C69" s="8">
        <v>911</v>
      </c>
      <c r="D69" s="8">
        <v>9872.6247407099909</v>
      </c>
      <c r="E69" s="8">
        <v>-1317.2527619348</v>
      </c>
      <c r="F69" s="8">
        <v>-1414.4454284758001</v>
      </c>
      <c r="J69" s="30">
        <f t="shared" si="19"/>
        <v>122.68032610225836</v>
      </c>
      <c r="K69" s="30">
        <f t="shared" si="20"/>
        <v>-2.1009591541492982</v>
      </c>
      <c r="L69" s="31">
        <f t="shared" si="25"/>
        <v>107.37843710407122</v>
      </c>
      <c r="M69" s="26">
        <f t="shared" si="26"/>
        <v>-14.326944106801735</v>
      </c>
      <c r="N69" s="30">
        <f t="shared" si="21"/>
        <v>118.53069160468324</v>
      </c>
      <c r="O69" s="30">
        <f t="shared" si="22"/>
        <v>8.1340166573632118</v>
      </c>
      <c r="P69" s="26">
        <f t="shared" si="18"/>
        <v>103.74638556769573</v>
      </c>
      <c r="Q69" s="26">
        <f t="shared" si="17"/>
        <v>55.467809444883557</v>
      </c>
      <c r="R69" s="29" t="s">
        <v>63</v>
      </c>
      <c r="S69" s="32">
        <f t="shared" si="27"/>
        <v>6.4890995640058762</v>
      </c>
      <c r="T69" s="34">
        <f t="shared" si="24"/>
        <v>-5.5972033652988307E-2</v>
      </c>
      <c r="W69" s="23"/>
    </row>
    <row r="70" spans="2:23" x14ac:dyDescent="0.25">
      <c r="B70" s="7" t="s">
        <v>64</v>
      </c>
      <c r="C70" s="8">
        <v>917</v>
      </c>
      <c r="D70" s="8">
        <v>13945.94043427</v>
      </c>
      <c r="E70" s="8">
        <v>613.20019569857902</v>
      </c>
      <c r="F70" s="8">
        <v>527.27265476857895</v>
      </c>
      <c r="J70" s="30">
        <f t="shared" si="19"/>
        <v>125.45369380098049</v>
      </c>
      <c r="K70" s="30">
        <f t="shared" si="20"/>
        <v>-1.0595170778999774</v>
      </c>
      <c r="L70" s="31">
        <f t="shared" si="25"/>
        <v>85.98703302237071</v>
      </c>
      <c r="M70" s="26">
        <f t="shared" si="26"/>
        <v>3.7808325458847341</v>
      </c>
      <c r="N70" s="30">
        <f t="shared" si="21"/>
        <v>121.21025076341596</v>
      </c>
      <c r="O70" s="30">
        <f t="shared" si="22"/>
        <v>4.1019976725291398</v>
      </c>
      <c r="P70" s="26">
        <f t="shared" si="18"/>
        <v>83.078540928240287</v>
      </c>
      <c r="Q70" s="26">
        <f t="shared" si="17"/>
        <v>-14.637769061902473</v>
      </c>
      <c r="R70" s="29" t="s">
        <v>64</v>
      </c>
      <c r="S70" s="32">
        <f t="shared" si="27"/>
        <v>-1.6653000846785049</v>
      </c>
      <c r="T70" s="34">
        <f t="shared" si="24"/>
        <v>-8.0595639096373878E-2</v>
      </c>
      <c r="W70" s="23"/>
    </row>
    <row r="71" spans="2:23" x14ac:dyDescent="0.25">
      <c r="B71" s="7" t="s">
        <v>65</v>
      </c>
      <c r="C71" s="8">
        <v>941</v>
      </c>
      <c r="D71" s="8">
        <v>14372.029946500001</v>
      </c>
      <c r="E71" s="8">
        <v>-91.546620287620996</v>
      </c>
      <c r="F71" s="8">
        <v>-198.02309385173001</v>
      </c>
      <c r="J71" s="30">
        <f t="shared" si="19"/>
        <v>122.10685451466694</v>
      </c>
      <c r="K71" s="30">
        <f t="shared" si="20"/>
        <v>4.7872697476789288</v>
      </c>
      <c r="L71" s="31">
        <f>F71/E71*100</f>
        <v>216.30847018664525</v>
      </c>
      <c r="M71" s="26">
        <f t="shared" si="26"/>
        <v>-1.3778366353874338</v>
      </c>
      <c r="N71" s="30">
        <f t="shared" si="21"/>
        <v>117.97661756483933</v>
      </c>
      <c r="O71" s="30">
        <f t="shared" si="22"/>
        <v>-18.534264121226343</v>
      </c>
      <c r="P71" s="26">
        <f>L71/$J$53*100</f>
        <v>208.99188472814214</v>
      </c>
      <c r="Q71" s="26">
        <f t="shared" si="17"/>
        <v>5.3343950648601011</v>
      </c>
      <c r="R71" s="29" t="s">
        <v>65</v>
      </c>
      <c r="S71" s="32">
        <f t="shared" si="27"/>
        <v>-0.72190214551699927</v>
      </c>
      <c r="T71" s="34">
        <f t="shared" si="24"/>
        <v>0.28810275961551479</v>
      </c>
      <c r="W71" s="23"/>
    </row>
    <row r="72" spans="2:23" x14ac:dyDescent="0.25">
      <c r="B72" s="7" t="s">
        <v>66</v>
      </c>
      <c r="C72" s="8">
        <v>927</v>
      </c>
      <c r="D72" s="8">
        <v>16453.89033328</v>
      </c>
      <c r="E72" s="8">
        <v>1372.4927160419099</v>
      </c>
      <c r="F72" s="8">
        <v>1264.62624737691</v>
      </c>
      <c r="J72" s="30">
        <f t="shared" si="19"/>
        <v>124.87347600866266</v>
      </c>
      <c r="K72" s="30">
        <f t="shared" si="20"/>
        <v>7.4994967651280344</v>
      </c>
      <c r="L72" s="31">
        <f t="shared" si="25"/>
        <v>92.140834890834782</v>
      </c>
      <c r="M72" s="26">
        <f t="shared" si="26"/>
        <v>7.6858798847045255</v>
      </c>
      <c r="N72" s="30">
        <f t="shared" si="21"/>
        <v>120.64965870770648</v>
      </c>
      <c r="O72" s="30">
        <f t="shared" si="22"/>
        <v>-29.034848911231187</v>
      </c>
      <c r="P72" s="26">
        <f t="shared" si="18"/>
        <v>89.024191829585675</v>
      </c>
      <c r="Q72" s="26">
        <f t="shared" si="17"/>
        <v>-29.756444757724626</v>
      </c>
      <c r="R72" s="29" t="s">
        <v>66</v>
      </c>
      <c r="S72" s="32">
        <f t="shared" si="27"/>
        <v>1.4549081725000281</v>
      </c>
      <c r="T72" s="34">
        <f t="shared" si="24"/>
        <v>-2.6136711303452378</v>
      </c>
      <c r="W72" s="23"/>
    </row>
    <row r="73" spans="2:23" x14ac:dyDescent="0.25">
      <c r="B73" s="7" t="s">
        <v>67</v>
      </c>
      <c r="C73" s="8">
        <v>945</v>
      </c>
      <c r="D73" s="8">
        <v>18433.832409859999</v>
      </c>
      <c r="E73" s="8">
        <v>1776.91614330381</v>
      </c>
      <c r="F73" s="8">
        <v>1670.1426730538101</v>
      </c>
      <c r="J73" s="30">
        <f t="shared" si="19"/>
        <v>95.444813427227331</v>
      </c>
      <c r="K73" s="30">
        <f t="shared" si="20"/>
        <v>14.752499968001366</v>
      </c>
      <c r="L73" s="31">
        <f t="shared" si="25"/>
        <v>93.991079958816925</v>
      </c>
      <c r="M73" s="26">
        <f t="shared" si="26"/>
        <v>9.0602031955138873</v>
      </c>
      <c r="N73" s="30">
        <f t="shared" si="21"/>
        <v>92.216414033488249</v>
      </c>
      <c r="O73" s="30">
        <f t="shared" si="22"/>
        <v>-57.115380011307984</v>
      </c>
      <c r="P73" s="26">
        <f t="shared" si="18"/>
        <v>90.81185277338912</v>
      </c>
      <c r="Q73" s="26">
        <f t="shared" si="17"/>
        <v>-35.077237730138364</v>
      </c>
      <c r="R73" s="29" t="s">
        <v>67</v>
      </c>
      <c r="S73" s="32">
        <f t="shared" si="27"/>
        <v>-2.1807756166694592</v>
      </c>
      <c r="T73" s="34">
        <f t="shared" si="24"/>
        <v>-3.721234009515979</v>
      </c>
      <c r="W73" s="23"/>
    </row>
    <row r="74" spans="2:23" x14ac:dyDescent="0.25">
      <c r="B74" s="7" t="s">
        <v>68</v>
      </c>
      <c r="C74" s="8">
        <v>958</v>
      </c>
      <c r="D74" s="8">
        <v>20989.85851586</v>
      </c>
      <c r="E74" s="8">
        <v>3163.9881666947799</v>
      </c>
      <c r="F74" s="8">
        <v>3070.76185646878</v>
      </c>
      <c r="J74" s="30">
        <f t="shared" si="19"/>
        <v>97.109735583808401</v>
      </c>
      <c r="K74" s="30">
        <f t="shared" si="20"/>
        <v>21.620701178850251</v>
      </c>
      <c r="L74" s="31">
        <f t="shared" si="25"/>
        <v>97.053518998353667</v>
      </c>
      <c r="M74" s="26">
        <f t="shared" si="26"/>
        <v>14.629740615681156</v>
      </c>
      <c r="N74" s="30">
        <f t="shared" si="21"/>
        <v>93.825020571777216</v>
      </c>
      <c r="O74" s="30">
        <f t="shared" si="22"/>
        <v>-83.706122122992582</v>
      </c>
      <c r="P74" s="26">
        <f t="shared" si="18"/>
        <v>93.770705499708939</v>
      </c>
      <c r="Q74" s="26">
        <f t="shared" si="17"/>
        <v>-56.640108221921849</v>
      </c>
      <c r="R74" s="29" t="s">
        <v>68</v>
      </c>
      <c r="S74" s="32">
        <f t="shared" si="27"/>
        <v>4.8238594941293584</v>
      </c>
      <c r="T74" s="34">
        <f t="shared" si="24"/>
        <v>-3.7009878128617366</v>
      </c>
      <c r="W74" s="23"/>
    </row>
    <row r="75" spans="2:23" x14ac:dyDescent="0.25">
      <c r="B75" s="7" t="s">
        <v>69</v>
      </c>
      <c r="C75" s="8">
        <v>972</v>
      </c>
      <c r="D75" s="8">
        <v>27762.243963998098</v>
      </c>
      <c r="E75" s="8">
        <v>7781.2863101105304</v>
      </c>
      <c r="F75" s="8">
        <v>7671.8674074515602</v>
      </c>
      <c r="J75" s="30">
        <f t="shared" si="19"/>
        <v>98.341009821729983</v>
      </c>
      <c r="K75" s="30">
        <f t="shared" si="20"/>
        <v>27.357618965834622</v>
      </c>
      <c r="L75" s="31">
        <f t="shared" si="25"/>
        <v>98.593819860903992</v>
      </c>
      <c r="M75" s="26">
        <f t="shared" si="26"/>
        <v>27.634176176105896</v>
      </c>
      <c r="N75" s="30">
        <f t="shared" si="21"/>
        <v>95.014647234932852</v>
      </c>
      <c r="O75" s="30">
        <f t="shared" si="22"/>
        <v>-105.91701791746557</v>
      </c>
      <c r="P75" s="26">
        <f t="shared" si="18"/>
        <v>95.258906031269305</v>
      </c>
      <c r="Q75" s="26">
        <f t="shared" si="17"/>
        <v>-106.98772933544709</v>
      </c>
      <c r="R75" s="29" t="s">
        <v>69</v>
      </c>
      <c r="S75" s="32">
        <f t="shared" si="27"/>
        <v>-39.742286357751176</v>
      </c>
      <c r="T75" s="34">
        <f t="shared" si="24"/>
        <v>-3.150165703828836</v>
      </c>
      <c r="W75" s="23"/>
    </row>
    <row r="76" spans="2:23" x14ac:dyDescent="0.25">
      <c r="B76" s="7" t="s">
        <v>3</v>
      </c>
      <c r="C76" s="8">
        <v>985</v>
      </c>
      <c r="D76" s="8">
        <v>28761.000154860001</v>
      </c>
      <c r="E76" s="8">
        <v>10234.752822275699</v>
      </c>
      <c r="F76" s="8">
        <v>10111.9893690956</v>
      </c>
      <c r="J76" s="30">
        <f t="shared" si="19"/>
        <v>98.881247757415807</v>
      </c>
      <c r="K76" s="30">
        <f t="shared" si="20"/>
        <v>32.234669376315658</v>
      </c>
      <c r="L76" s="31">
        <f t="shared" si="25"/>
        <v>98.800523517159036</v>
      </c>
      <c r="M76" s="26">
        <f t="shared" si="26"/>
        <v>35.158684728100063</v>
      </c>
      <c r="N76" s="30">
        <f t="shared" si="21"/>
        <v>95.536611743688326</v>
      </c>
      <c r="O76" s="30">
        <f t="shared" si="22"/>
        <v>-124.79887442538787</v>
      </c>
      <c r="P76" s="26">
        <f t="shared" si="18"/>
        <v>95.458617982741501</v>
      </c>
      <c r="Q76" s="26">
        <f t="shared" si="17"/>
        <v>-136.11941320446303</v>
      </c>
      <c r="R76" s="29" t="s">
        <v>3</v>
      </c>
      <c r="S76" s="32">
        <f t="shared" si="27"/>
        <v>6.9960299654304237</v>
      </c>
      <c r="T76" s="34">
        <f t="shared" si="24"/>
        <v>-2.4992359277445453</v>
      </c>
      <c r="W76" s="23"/>
    </row>
    <row r="77" spans="2:23" x14ac:dyDescent="0.25">
      <c r="B77" s="7" t="s">
        <v>4</v>
      </c>
      <c r="C77" s="8">
        <v>997</v>
      </c>
      <c r="D77" s="8">
        <v>34423.9385396</v>
      </c>
      <c r="E77" s="8">
        <v>11139.0991200471</v>
      </c>
      <c r="F77" s="8">
        <v>11018.370991822099</v>
      </c>
      <c r="J77" s="30">
        <f t="shared" si="19"/>
        <v>98.985199642227542</v>
      </c>
      <c r="K77" s="30">
        <f t="shared" si="20"/>
        <v>34.315257968572652</v>
      </c>
      <c r="L77" s="31">
        <f t="shared" si="25"/>
        <v>98.916176910503239</v>
      </c>
      <c r="M77" s="26">
        <f t="shared" si="26"/>
        <v>32.007874343451377</v>
      </c>
      <c r="N77" s="30">
        <f t="shared" si="21"/>
        <v>95.637047479325972</v>
      </c>
      <c r="O77" s="30">
        <f t="shared" si="22"/>
        <v>-132.85402496608972</v>
      </c>
      <c r="P77" s="26">
        <f t="shared" si="18"/>
        <v>95.570359426011635</v>
      </c>
      <c r="Q77" s="26">
        <f t="shared" si="17"/>
        <v>-123.92082090803032</v>
      </c>
      <c r="R77" s="29" t="s">
        <v>4</v>
      </c>
      <c r="S77" s="32">
        <f t="shared" si="27"/>
        <v>5.5972633174358153</v>
      </c>
      <c r="T77" s="34">
        <f t="shared" si="24"/>
        <v>-1.9053427902592563</v>
      </c>
      <c r="W77" s="23"/>
    </row>
    <row r="78" spans="2:23" x14ac:dyDescent="0.25">
      <c r="B78" s="7" t="s">
        <v>5</v>
      </c>
      <c r="C78" s="8">
        <v>1022</v>
      </c>
      <c r="D78" s="8">
        <v>37415.73838735</v>
      </c>
      <c r="E78" s="8">
        <v>12874.092932735201</v>
      </c>
      <c r="F78" s="8">
        <v>12772.963165930199</v>
      </c>
      <c r="J78" s="30">
        <f t="shared" si="19"/>
        <v>98.747502326063398</v>
      </c>
      <c r="K78" s="30">
        <f t="shared" si="20"/>
        <v>32.49566655506397</v>
      </c>
      <c r="L78" s="31">
        <f t="shared" si="25"/>
        <v>99.214470741096989</v>
      </c>
      <c r="M78" s="26">
        <f t="shared" si="26"/>
        <v>34.137942257605289</v>
      </c>
      <c r="N78" s="30">
        <f t="shared" si="21"/>
        <v>95.407390221535266</v>
      </c>
      <c r="O78" s="30">
        <f t="shared" si="22"/>
        <v>-125.8093440460232</v>
      </c>
      <c r="P78" s="26">
        <f t="shared" si="18"/>
        <v>95.858563534730877</v>
      </c>
      <c r="Q78" s="26">
        <f t="shared" si="17"/>
        <v>-132.16753425361097</v>
      </c>
      <c r="R78" s="29" t="s">
        <v>5</v>
      </c>
      <c r="S78" s="32">
        <f t="shared" si="27"/>
        <v>3.1595420820481523</v>
      </c>
      <c r="T78" s="34">
        <f t="shared" si="24"/>
        <v>-1.4039063646801051</v>
      </c>
      <c r="W78" s="23"/>
    </row>
    <row r="79" spans="2:23" x14ac:dyDescent="0.25">
      <c r="B79" s="7" t="s">
        <v>6</v>
      </c>
      <c r="C79" s="8">
        <v>1034</v>
      </c>
      <c r="D79" s="8">
        <v>35141.67498684</v>
      </c>
      <c r="E79" s="8">
        <v>12762.119636757199</v>
      </c>
      <c r="F79" s="8">
        <v>12635.727100714799</v>
      </c>
      <c r="J79" s="30">
        <f t="shared" si="19"/>
        <v>98.588702127040207</v>
      </c>
      <c r="K79" s="30">
        <f t="shared" si="20"/>
        <v>31.157529679499874</v>
      </c>
      <c r="L79" s="31">
        <f t="shared" si="25"/>
        <v>99.009627400150933</v>
      </c>
      <c r="M79" s="26">
        <f t="shared" si="26"/>
        <v>35.956530545133887</v>
      </c>
      <c r="N79" s="30">
        <f t="shared" si="21"/>
        <v>95.253961403604904</v>
      </c>
      <c r="O79" s="30">
        <f t="shared" si="22"/>
        <v>-120.62864949792878</v>
      </c>
      <c r="P79" s="26">
        <f t="shared" si="18"/>
        <v>95.660648973819846</v>
      </c>
      <c r="Q79" s="26">
        <f t="shared" si="17"/>
        <v>-139.20833149825461</v>
      </c>
      <c r="R79" s="29" t="s">
        <v>6</v>
      </c>
      <c r="S79" s="32">
        <f t="shared" si="27"/>
        <v>0.64702104841409569</v>
      </c>
      <c r="T79" s="34">
        <f t="shared" ref="T79:T87" si="28">0.078396*S82+1.56291*T78-0.641306*T77</f>
        <v>-1.0109743250598626</v>
      </c>
    </row>
    <row r="80" spans="2:23" x14ac:dyDescent="0.25">
      <c r="B80" s="7" t="s">
        <v>7</v>
      </c>
      <c r="C80" s="8">
        <v>1018</v>
      </c>
      <c r="D80" s="8">
        <v>27256.023077540001</v>
      </c>
      <c r="E80" s="8">
        <v>7766.0570659390296</v>
      </c>
      <c r="F80" s="8">
        <v>7599.0662009190301</v>
      </c>
      <c r="J80" s="30">
        <f t="shared" ref="J80:K82" si="29">AVERAGE(L79:L82)</f>
        <v>98.374707780576188</v>
      </c>
      <c r="K80" s="30">
        <f t="shared" si="29"/>
        <v>28.948012736534068</v>
      </c>
      <c r="L80" s="31">
        <f t="shared" si="25"/>
        <v>97.849734252502458</v>
      </c>
      <c r="M80" s="26">
        <f t="shared" si="26"/>
        <v>27.880319074065319</v>
      </c>
      <c r="N80" s="30">
        <f t="shared" si="21"/>
        <v>95.047205367883819</v>
      </c>
      <c r="O80" s="30">
        <f t="shared" ref="O80:O85" si="30">K80/$K$53*100</f>
        <v>-112.0743434404713</v>
      </c>
      <c r="P80" s="26">
        <f t="shared" si="18"/>
        <v>94.539988951578707</v>
      </c>
      <c r="Q80" s="26">
        <f t="shared" si="17"/>
        <v>-107.94068952419681</v>
      </c>
      <c r="R80" s="29" t="s">
        <v>7</v>
      </c>
      <c r="S80" s="32">
        <f t="shared" si="27"/>
        <v>-0.24850927710195181</v>
      </c>
      <c r="T80" s="34">
        <f t="shared" si="28"/>
        <v>-0.70490762573128263</v>
      </c>
    </row>
    <row r="81" spans="2:20" x14ac:dyDescent="0.25">
      <c r="B81" s="7" t="s">
        <v>8</v>
      </c>
      <c r="C81" s="8">
        <v>1036</v>
      </c>
      <c r="D81" s="8">
        <v>26149.78274047</v>
      </c>
      <c r="E81" s="8">
        <v>7092.2271362266802</v>
      </c>
      <c r="F81" s="8">
        <v>6970.3100577346804</v>
      </c>
      <c r="J81" s="30">
        <f t="shared" si="29"/>
        <v>98.256068568807819</v>
      </c>
      <c r="K81" s="30">
        <f t="shared" si="29"/>
        <v>27.79689317817747</v>
      </c>
      <c r="L81" s="31">
        <f t="shared" si="25"/>
        <v>98.28097611441045</v>
      </c>
      <c r="M81" s="26">
        <f t="shared" si="26"/>
        <v>26.655326841195009</v>
      </c>
      <c r="N81" s="30">
        <f t="shared" ref="N81" si="31">J81/$J$53*100</f>
        <v>94.932579100827624</v>
      </c>
      <c r="O81" s="30">
        <f t="shared" si="30"/>
        <v>-107.61770008127165</v>
      </c>
      <c r="P81" s="26">
        <f t="shared" si="18"/>
        <v>94.956644154290188</v>
      </c>
      <c r="Q81" s="26">
        <f t="shared" si="17"/>
        <v>-103.19804271565273</v>
      </c>
      <c r="R81" s="29" t="s">
        <v>8</v>
      </c>
      <c r="S81" s="32">
        <f t="shared" si="27"/>
        <v>-0.36739196176021971</v>
      </c>
      <c r="T81" s="34">
        <f t="shared" si="28"/>
        <v>-0.4405972125488482</v>
      </c>
    </row>
    <row r="82" spans="2:20" x14ac:dyDescent="0.25">
      <c r="B82" s="7" t="s">
        <v>82</v>
      </c>
      <c r="C82" s="8">
        <v>1046</v>
      </c>
      <c r="D82" s="8">
        <v>25562.044579779998</v>
      </c>
      <c r="E82" s="8">
        <v>6575.0958296161998</v>
      </c>
      <c r="F82" s="8">
        <v>6467.1651946737702</v>
      </c>
      <c r="J82" s="30">
        <f t="shared" si="29"/>
        <v>98.313544722090697</v>
      </c>
      <c r="K82" s="30">
        <f t="shared" si="29"/>
        <v>29.625780475726188</v>
      </c>
      <c r="L82" s="31">
        <f t="shared" ref="L82" si="32">F82/E82*100</f>
        <v>98.358493355240881</v>
      </c>
      <c r="M82" s="26">
        <f t="shared" ref="M82" si="33">F82/D82*100</f>
        <v>25.299874485742059</v>
      </c>
      <c r="N82" s="30">
        <f t="shared" ref="N82" si="34">J82/$J$53*100</f>
        <v>94.988111136124942</v>
      </c>
      <c r="O82" s="30">
        <f t="shared" si="30"/>
        <v>-114.69837069465385</v>
      </c>
      <c r="P82" s="26">
        <f t="shared" ref="P82" si="35">L82/$J$53*100</f>
        <v>95.031539391846522</v>
      </c>
      <c r="Q82" s="26">
        <f t="shared" ref="Q82" si="36">M82/$K$53*100</f>
        <v>-97.950310023780986</v>
      </c>
      <c r="R82" s="29" t="s">
        <v>82</v>
      </c>
      <c r="S82" s="32">
        <f t="shared" ref="S82" si="37">F82/F78-1</f>
        <v>-0.49368325026381654</v>
      </c>
      <c r="T82" s="34">
        <f t="shared" si="28"/>
        <v>-0.22202373638722644</v>
      </c>
    </row>
    <row r="83" spans="2:20" x14ac:dyDescent="0.25">
      <c r="B83" s="7" t="s">
        <v>87</v>
      </c>
      <c r="C83" s="8">
        <v>1069</v>
      </c>
      <c r="D83" s="8">
        <v>27358.239547059999</v>
      </c>
      <c r="E83" s="8">
        <v>8704.8900723485694</v>
      </c>
      <c r="F83" s="8">
        <v>8577.3695743565004</v>
      </c>
      <c r="J83" s="30">
        <f t="shared" ref="J83" si="38">AVERAGE(L82:L85)</f>
        <v>98.33608365915444</v>
      </c>
      <c r="K83" s="30">
        <f t="shared" ref="K83" si="39">AVERAGE(M82:M85)</f>
        <v>31.915282765029392</v>
      </c>
      <c r="L83" s="31">
        <f t="shared" ref="L83" si="40">F83/E83*100</f>
        <v>98.535070553077489</v>
      </c>
      <c r="M83" s="26">
        <f t="shared" ref="M83" si="41">F83/D83*100</f>
        <v>31.352052311707503</v>
      </c>
      <c r="N83" s="30">
        <f t="shared" ref="N83" si="42">J83/$J$53*100</f>
        <v>95.009887698700851</v>
      </c>
      <c r="O83" s="30">
        <f t="shared" si="30"/>
        <v>-123.56234585641947</v>
      </c>
      <c r="P83" s="26">
        <f t="shared" ref="P83" si="43">L83/$J$53*100</f>
        <v>95.202143905595079</v>
      </c>
      <c r="Q83" s="26">
        <f t="shared" ref="Q83" si="44">M83/$K$53*100</f>
        <v>-121.38175806145613</v>
      </c>
      <c r="R83" s="29" t="s">
        <v>87</v>
      </c>
      <c r="S83" s="32">
        <f t="shared" ref="S83" si="45">F83/F79-1</f>
        <v>-0.32118116306332056</v>
      </c>
      <c r="T83" s="34">
        <f t="shared" si="28"/>
        <v>-6.1581569281608461E-2</v>
      </c>
    </row>
    <row r="84" spans="2:20" x14ac:dyDescent="0.25">
      <c r="B84" s="7" t="s">
        <v>89</v>
      </c>
      <c r="C84" s="8">
        <v>1109</v>
      </c>
      <c r="D84" s="8">
        <v>25106.651313030001</v>
      </c>
      <c r="E84" s="8">
        <v>9009.5192273361899</v>
      </c>
      <c r="F84" s="8">
        <v>8836.5039217011908</v>
      </c>
      <c r="J84" s="30">
        <f t="shared" ref="J84" si="46">AVERAGE(L83:L86)</f>
        <v>98.225432518172568</v>
      </c>
      <c r="K84" s="30">
        <f t="shared" ref="K84" si="47">AVERAGE(M83:M86)</f>
        <v>33.190438955465495</v>
      </c>
      <c r="L84" s="31">
        <f t="shared" ref="L84" si="48">F84/E84*100</f>
        <v>98.079638865633967</v>
      </c>
      <c r="M84" s="26">
        <f t="shared" ref="M84" si="49">F84/D84*100</f>
        <v>35.195868264260191</v>
      </c>
      <c r="N84" s="30">
        <f t="shared" ref="N84" si="50">J84/$J$53*100</f>
        <v>94.902979307729538</v>
      </c>
      <c r="O84" s="30">
        <f t="shared" si="30"/>
        <v>-128.49920608678738</v>
      </c>
      <c r="P84" s="26">
        <f t="shared" ref="P84" si="51">L84/$J$53*100</f>
        <v>94.762117092767966</v>
      </c>
      <c r="Q84" s="26">
        <f t="shared" ref="Q84" si="52">M84/$K$53*100</f>
        <v>-136.26337197772563</v>
      </c>
      <c r="R84" s="29" t="s">
        <v>89</v>
      </c>
      <c r="S84" s="32">
        <f t="shared" ref="S84" si="53">F84/F80-1</f>
        <v>0.16284076070195375</v>
      </c>
      <c r="T84" s="34">
        <f t="shared" si="28"/>
        <v>2.0575223739132009E-2</v>
      </c>
    </row>
    <row r="85" spans="2:20" x14ac:dyDescent="0.25">
      <c r="B85" s="7" t="s">
        <v>90</v>
      </c>
      <c r="C85" s="8">
        <v>1112</v>
      </c>
      <c r="D85" s="8">
        <v>23069.806091350001</v>
      </c>
      <c r="E85" s="8">
        <v>8398.8737480533291</v>
      </c>
      <c r="F85" s="8">
        <v>8262.0671696763293</v>
      </c>
      <c r="J85" s="30">
        <f t="shared" ref="J85" si="54">AVERAGE(L84:L87)</f>
        <v>98.030239054461802</v>
      </c>
      <c r="K85" s="30">
        <f t="shared" ref="K85" si="55">AVERAGE(M84:M87)</f>
        <v>31.725893074571296</v>
      </c>
      <c r="L85" s="31">
        <f t="shared" ref="L85" si="56">F85/E85*100</f>
        <v>98.371131862665422</v>
      </c>
      <c r="M85" s="26">
        <f t="shared" ref="M85" si="57">F85/D85*100</f>
        <v>35.813335998407823</v>
      </c>
      <c r="N85" s="30">
        <f t="shared" ref="N85" si="58">J85/$J$53*100</f>
        <v>94.714388219122014</v>
      </c>
      <c r="O85" s="30">
        <f t="shared" si="30"/>
        <v>-122.82910985138975</v>
      </c>
      <c r="P85" s="26">
        <f t="shared" ref="P85" si="59">L85/$J$53*100</f>
        <v>95.043750404593865</v>
      </c>
      <c r="Q85" s="26">
        <f t="shared" ref="Q85" si="60">M85/$K$53*100</f>
        <v>-138.65394336271518</v>
      </c>
      <c r="R85" s="29" t="s">
        <v>90</v>
      </c>
      <c r="S85" s="32">
        <f t="shared" ref="S85" si="61">F85/F81-1</f>
        <v>0.18532276200658204</v>
      </c>
      <c r="T85" s="34">
        <f t="shared" si="28"/>
        <v>5.2740428556192695E-2</v>
      </c>
    </row>
    <row r="86" spans="2:20" x14ac:dyDescent="0.25">
      <c r="B86" s="7" t="s">
        <v>91</v>
      </c>
      <c r="C86" s="8">
        <v>1114</v>
      </c>
      <c r="D86" s="8">
        <v>22050.360046549999</v>
      </c>
      <c r="E86" s="8">
        <v>6846.0998748695301</v>
      </c>
      <c r="F86" s="8">
        <v>6703.4195400194903</v>
      </c>
      <c r="J86" s="30">
        <f t="shared" ref="J86" si="62">AVERAGE(L85:L88)</f>
        <v>97.90974800161564</v>
      </c>
      <c r="K86" s="30">
        <f t="shared" ref="K86" si="63">AVERAGE(M85:M88)</f>
        <v>31.015387538125644</v>
      </c>
      <c r="L86" s="31">
        <f t="shared" ref="L86" si="64">F86/E86*100</f>
        <v>97.915888791313336</v>
      </c>
      <c r="M86" s="26">
        <f t="shared" ref="M86" si="65">F86/D86*100</f>
        <v>30.400499247486472</v>
      </c>
      <c r="N86" s="30">
        <f t="shared" ref="N86" si="66">J86/$J$53*100</f>
        <v>94.597972749096883</v>
      </c>
      <c r="O86" s="30">
        <f t="shared" ref="O86" si="67">K86/$K$53*100</f>
        <v>-120.0783358264955</v>
      </c>
      <c r="P86" s="26">
        <f t="shared" ref="P86" si="68">L86/$J$53*100</f>
        <v>94.603905827961214</v>
      </c>
      <c r="Q86" s="26">
        <f t="shared" ref="Q86" si="69">M86/$K$53*100</f>
        <v>-117.69775094525264</v>
      </c>
      <c r="R86" s="29" t="s">
        <v>91</v>
      </c>
      <c r="S86" s="32">
        <f t="shared" ref="S86" si="70">F86/F82-1</f>
        <v>3.6531360841113969E-2</v>
      </c>
      <c r="T86" s="34">
        <f t="shared" si="28"/>
        <v>5.2381685118408329E-2</v>
      </c>
    </row>
    <row r="87" spans="2:20" x14ac:dyDescent="0.25">
      <c r="B87" s="7" t="s">
        <v>92</v>
      </c>
      <c r="C87" s="8">
        <v>1110</v>
      </c>
      <c r="D87" s="8">
        <v>22673.87759525</v>
      </c>
      <c r="E87" s="8">
        <v>5913.2424850424004</v>
      </c>
      <c r="F87" s="8">
        <v>5780.4486033144003</v>
      </c>
      <c r="J87" s="30">
        <f>AVERAGE(L86:L89)</f>
        <v>97.756555273303988</v>
      </c>
      <c r="K87" s="30">
        <f>AVERAGE(M86:M89)</f>
        <v>29.992823414319425</v>
      </c>
      <c r="L87" s="31">
        <f t="shared" ref="L87" si="71">F87/E87*100</f>
        <v>97.754296698234455</v>
      </c>
      <c r="M87" s="26">
        <f t="shared" ref="M87" si="72">F87/D87*100</f>
        <v>25.493868788130701</v>
      </c>
      <c r="N87" s="30">
        <f t="shared" ref="N87" si="73">J87/$J$53*100</f>
        <v>94.449961730439711</v>
      </c>
      <c r="O87" s="30">
        <f t="shared" ref="O87" si="74">K87/$K$53*100</f>
        <v>-116.11940421193505</v>
      </c>
      <c r="P87" s="26">
        <f t="shared" ref="P87" si="75">L87/$J$53*100</f>
        <v>94.447779551165027</v>
      </c>
      <c r="Q87" s="26">
        <f t="shared" ref="Q87" si="76">M87/$K$53*100</f>
        <v>-98.701373119865636</v>
      </c>
      <c r="R87" s="29" t="s">
        <v>92</v>
      </c>
      <c r="S87" s="32">
        <f t="shared" ref="S87:S89" si="77">F87/F83-1</f>
        <v>-0.32608143403357237</v>
      </c>
      <c r="T87" s="34">
        <f t="shared" si="28"/>
        <v>4.5159224368902809E-2</v>
      </c>
    </row>
    <row r="88" spans="2:20" x14ac:dyDescent="0.25">
      <c r="B88" s="7" t="s">
        <v>93</v>
      </c>
      <c r="C88" s="8">
        <v>1011</v>
      </c>
      <c r="D88" s="8">
        <v>20724.288285660001</v>
      </c>
      <c r="E88" s="8">
        <v>6870.14763911711</v>
      </c>
      <c r="F88" s="8">
        <v>6705.1043410921102</v>
      </c>
      <c r="J88" s="30">
        <f>AVERAGE(L87:L90)</f>
        <v>97.822352956960188</v>
      </c>
      <c r="K88" s="30">
        <f>AVERAGE(M87:M90)</f>
        <v>30.488350892361069</v>
      </c>
      <c r="L88" s="31">
        <f t="shared" ref="L88" si="78">F88/E88*100</f>
        <v>97.59767465424936</v>
      </c>
      <c r="M88" s="26">
        <f t="shared" ref="M88" si="79">F88/D88*100</f>
        <v>32.35384611847757</v>
      </c>
      <c r="N88" s="30">
        <f t="shared" ref="N88" si="80">J88/$J$53*100</f>
        <v>94.513533822213049</v>
      </c>
      <c r="O88" s="30">
        <f t="shared" ref="O88" si="81">K88/$K$53*100</f>
        <v>-118.03787499829548</v>
      </c>
      <c r="P88" s="26">
        <f t="shared" ref="P88" si="82">L88/$J$53*100</f>
        <v>94.296455212667425</v>
      </c>
      <c r="Q88" s="26">
        <f t="shared" ref="Q88" si="83">M88/$K$53*100</f>
        <v>-125.26027587814849</v>
      </c>
      <c r="R88" s="48" t="s">
        <v>93</v>
      </c>
      <c r="S88" s="32">
        <f t="shared" si="77"/>
        <v>-0.24120394213538088</v>
      </c>
    </row>
    <row r="89" spans="2:20" x14ac:dyDescent="0.25">
      <c r="B89" s="7" t="s">
        <v>94</v>
      </c>
      <c r="C89" s="8">
        <v>995</v>
      </c>
      <c r="D89" s="8">
        <v>20445.903201609999</v>
      </c>
      <c r="E89" s="8">
        <v>6634.7983587271201</v>
      </c>
      <c r="F89" s="8">
        <v>6486.07012779057</v>
      </c>
      <c r="L89" s="31">
        <f>F89/E89*100</f>
        <v>97.758360949418773</v>
      </c>
      <c r="M89" s="26">
        <f t="shared" ref="M89" si="84">F89/D89*100</f>
        <v>31.723079503182959</v>
      </c>
      <c r="P89" s="26">
        <f t="shared" ref="P89" si="85">L89/$J$53*100</f>
        <v>94.451706329965162</v>
      </c>
      <c r="Q89" s="26">
        <f t="shared" ref="Q89" si="86">M89/$K$53*100</f>
        <v>-122.81821690447347</v>
      </c>
      <c r="R89" s="48" t="s">
        <v>94</v>
      </c>
      <c r="S89" s="32">
        <f t="shared" si="77"/>
        <v>-0.2149579524606231</v>
      </c>
    </row>
    <row r="90" spans="2:20" x14ac:dyDescent="0.25">
      <c r="B90" s="7" t="s">
        <v>96</v>
      </c>
      <c r="C90" s="8">
        <v>978</v>
      </c>
      <c r="D90" s="8">
        <v>19938.652686550002</v>
      </c>
      <c r="E90" s="8">
        <v>6576.4071147971499</v>
      </c>
      <c r="F90" s="8">
        <v>6456.6559711861501</v>
      </c>
      <c r="L90" s="31">
        <f>F90/E90*100</f>
        <v>98.179079525938178</v>
      </c>
      <c r="M90" s="26">
        <f t="shared" ref="M90" si="87">F90/D90*100</f>
        <v>32.38260915965305</v>
      </c>
      <c r="P90" s="26">
        <f t="shared" ref="P90" si="88">L90/$J$53*100</f>
        <v>94.858194195054594</v>
      </c>
      <c r="Q90" s="26">
        <f t="shared" ref="Q90" si="89">M90/$K$53*100</f>
        <v>-125.3716340906943</v>
      </c>
      <c r="R90" s="48" t="s">
        <v>96</v>
      </c>
      <c r="S90" s="32">
        <f t="shared" ref="S90" si="90">F90/F86-1</f>
        <v>-3.6811595538688735E-2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X90"/>
  <sheetViews>
    <sheetView zoomScale="70" zoomScaleNormal="70" zoomScaleSheetLayoutView="70" workbookViewId="0">
      <pane xSplit="2" ySplit="3" topLeftCell="T4" activePane="bottomRight" state="frozen"/>
      <selection activeCell="H92" sqref="H92"/>
      <selection pane="topRight" activeCell="H92" sqref="H92"/>
      <selection pane="bottomLeft" activeCell="H92" sqref="H92"/>
      <selection pane="bottomRight" activeCell="AO25" sqref="AO25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0" t="s">
        <v>72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16542</v>
      </c>
      <c r="D4" s="8">
        <v>67079.073382400005</v>
      </c>
      <c r="E4" s="8">
        <v>4903.7060432899998</v>
      </c>
      <c r="F4" s="9">
        <v>2682.22622826</v>
      </c>
      <c r="G4" s="8">
        <v>55289.196808809997</v>
      </c>
      <c r="H4" s="8">
        <v>15090.603690919999</v>
      </c>
      <c r="I4" s="9">
        <v>12334.812724490001</v>
      </c>
      <c r="J4" s="4"/>
      <c r="K4" s="21">
        <f>I4/Total!I4</f>
        <v>9.7528064972775705E-2</v>
      </c>
      <c r="L4" s="43">
        <f t="shared" ref="L4:L18" si="0">F4/E4*100</f>
        <v>54.697940793784575</v>
      </c>
      <c r="M4" s="23">
        <f t="shared" ref="M4:M18" si="1">F4/D4*100</f>
        <v>3.9986035778540643</v>
      </c>
      <c r="N4" s="23">
        <f t="shared" ref="N4:N17" si="2">I4/H4*100</f>
        <v>81.738364992726204</v>
      </c>
      <c r="O4" s="23">
        <f t="shared" ref="O4:O17" si="3">I4/G4*100</f>
        <v>22.30962545385453</v>
      </c>
      <c r="P4" s="12"/>
      <c r="R4" s="3">
        <v>2009</v>
      </c>
    </row>
    <row r="5" spans="2:20" x14ac:dyDescent="0.25">
      <c r="B5" s="3">
        <v>2010</v>
      </c>
      <c r="C5" s="8">
        <v>16638</v>
      </c>
      <c r="D5" s="8">
        <v>77730.166513579999</v>
      </c>
      <c r="E5" s="8">
        <v>2099.9860879500002</v>
      </c>
      <c r="F5" s="9">
        <v>-122.40958259</v>
      </c>
      <c r="G5" s="8">
        <v>72713.930573639998</v>
      </c>
      <c r="H5" s="8">
        <v>16701.961821420002</v>
      </c>
      <c r="I5" s="9">
        <v>13964.302512599999</v>
      </c>
      <c r="J5" s="4"/>
      <c r="K5" s="21">
        <f>I5/Total!I5</f>
        <v>0.10991279403552912</v>
      </c>
      <c r="L5" s="43">
        <f t="shared" si="0"/>
        <v>-5.829066358696493</v>
      </c>
      <c r="M5" s="23">
        <f t="shared" si="1"/>
        <v>-0.15748014970302965</v>
      </c>
      <c r="N5" s="23">
        <f t="shared" si="2"/>
        <v>83.608756036617223</v>
      </c>
      <c r="O5" s="23">
        <f t="shared" si="3"/>
        <v>19.204439097756996</v>
      </c>
      <c r="P5" s="12"/>
      <c r="R5" s="3">
        <v>2010</v>
      </c>
      <c r="S5" s="13">
        <f t="shared" ref="S5:S18" si="4">F5/F4-1</f>
        <v>-1.0456373072861229</v>
      </c>
      <c r="T5" s="13">
        <f t="shared" ref="T5:T19" si="5">I5/I4-1</f>
        <v>0.13210494755828339</v>
      </c>
    </row>
    <row r="6" spans="2:20" x14ac:dyDescent="0.25">
      <c r="B6" s="3">
        <v>2011</v>
      </c>
      <c r="C6" s="8">
        <v>18070</v>
      </c>
      <c r="D6" s="8">
        <v>85108.462641890001</v>
      </c>
      <c r="E6" s="8">
        <v>4810.4786631799998</v>
      </c>
      <c r="F6" s="9">
        <v>2533.4326931700002</v>
      </c>
      <c r="G6" s="8">
        <v>78694.706222909997</v>
      </c>
      <c r="H6" s="8">
        <v>17250.517281339999</v>
      </c>
      <c r="I6" s="9">
        <v>14668.53851497</v>
      </c>
      <c r="J6" s="4"/>
      <c r="K6" s="21">
        <f>I6/Total!I6</f>
        <v>0.14555761647451221</v>
      </c>
      <c r="L6" s="43">
        <f t="shared" si="0"/>
        <v>52.664877459309992</v>
      </c>
      <c r="M6" s="23">
        <f t="shared" si="1"/>
        <v>2.9767106754470456</v>
      </c>
      <c r="N6" s="23">
        <f t="shared" si="2"/>
        <v>85.032455988070893</v>
      </c>
      <c r="O6" s="23">
        <f t="shared" si="3"/>
        <v>18.639803385783047</v>
      </c>
      <c r="P6" s="12"/>
      <c r="R6" s="3">
        <v>2011</v>
      </c>
      <c r="S6" s="13">
        <f t="shared" si="4"/>
        <v>-21.696359219322783</v>
      </c>
      <c r="T6" s="13">
        <f t="shared" si="5"/>
        <v>5.0431162010029951E-2</v>
      </c>
    </row>
    <row r="7" spans="2:20" x14ac:dyDescent="0.25">
      <c r="B7" s="3">
        <v>2012</v>
      </c>
      <c r="C7" s="8">
        <v>16013</v>
      </c>
      <c r="D7" s="8">
        <v>86809.910265219994</v>
      </c>
      <c r="E7" s="8">
        <v>9638.0219225399997</v>
      </c>
      <c r="F7" s="9">
        <v>7556.9122356300004</v>
      </c>
      <c r="G7" s="8">
        <v>84919.571679179993</v>
      </c>
      <c r="H7" s="8">
        <v>16779.89931895</v>
      </c>
      <c r="I7" s="9">
        <v>14350.669433950001</v>
      </c>
      <c r="J7" s="4"/>
      <c r="K7" s="21">
        <f>I7/Total!I7</f>
        <v>0.13468091539748109</v>
      </c>
      <c r="L7" s="43">
        <f t="shared" si="0"/>
        <v>78.407294529565206</v>
      </c>
      <c r="M7" s="23">
        <f t="shared" si="1"/>
        <v>8.7051261918625009</v>
      </c>
      <c r="N7" s="23">
        <f t="shared" si="2"/>
        <v>85.522976992736773</v>
      </c>
      <c r="O7" s="23">
        <f t="shared" si="3"/>
        <v>16.899130730623316</v>
      </c>
      <c r="P7" s="12"/>
      <c r="R7" s="3">
        <v>2012</v>
      </c>
      <c r="S7" s="13">
        <f t="shared" si="4"/>
        <v>1.9828746806666837</v>
      </c>
      <c r="T7" s="13">
        <f t="shared" si="5"/>
        <v>-2.1670126215750596E-2</v>
      </c>
    </row>
    <row r="8" spans="2:20" x14ac:dyDescent="0.25">
      <c r="B8" s="3">
        <v>2013</v>
      </c>
      <c r="C8" s="8">
        <v>14454</v>
      </c>
      <c r="D8" s="8">
        <v>87474.399722960006</v>
      </c>
      <c r="E8" s="8">
        <v>15686.151234700001</v>
      </c>
      <c r="F8" s="9">
        <v>13571.555449359999</v>
      </c>
      <c r="G8" s="8">
        <v>87198.528856379999</v>
      </c>
      <c r="H8" s="8">
        <v>15767.03263324</v>
      </c>
      <c r="I8" s="9">
        <v>13440.65370603</v>
      </c>
      <c r="J8" s="4"/>
      <c r="K8" s="21">
        <f>I8/Total!I8</f>
        <v>0.1417711126030439</v>
      </c>
      <c r="L8" s="43">
        <f t="shared" si="0"/>
        <v>86.519345926856715</v>
      </c>
      <c r="M8" s="23">
        <f t="shared" si="1"/>
        <v>15.514888347153505</v>
      </c>
      <c r="N8" s="23">
        <f t="shared" si="2"/>
        <v>85.24529642752475</v>
      </c>
      <c r="O8" s="23">
        <f t="shared" si="3"/>
        <v>15.413853745362353</v>
      </c>
      <c r="P8" s="12"/>
      <c r="R8" s="3">
        <v>2013</v>
      </c>
      <c r="S8" s="13">
        <f t="shared" si="4"/>
        <v>0.79591280488499327</v>
      </c>
      <c r="T8" s="13">
        <f t="shared" si="5"/>
        <v>-6.3412771934327816E-2</v>
      </c>
    </row>
    <row r="9" spans="2:20" x14ac:dyDescent="0.25">
      <c r="B9" s="3">
        <v>2014</v>
      </c>
      <c r="C9" s="8">
        <v>14225</v>
      </c>
      <c r="D9" s="8">
        <v>93105.038939930004</v>
      </c>
      <c r="E9" s="8">
        <v>19532.47740449</v>
      </c>
      <c r="F9" s="9">
        <v>17226.14944098</v>
      </c>
      <c r="G9" s="8">
        <v>90685.23948063</v>
      </c>
      <c r="H9" s="8">
        <v>17673.50945709</v>
      </c>
      <c r="I9" s="9">
        <v>14793.39007732</v>
      </c>
      <c r="J9" s="4"/>
      <c r="K9" s="21">
        <f>I9/Total!I9</f>
        <v>0.13851433688035186</v>
      </c>
      <c r="L9" s="43">
        <f t="shared" si="0"/>
        <v>88.192342856724167</v>
      </c>
      <c r="M9" s="23">
        <f t="shared" si="1"/>
        <v>18.501844408329024</v>
      </c>
      <c r="N9" s="23">
        <f t="shared" si="2"/>
        <v>83.70374946321374</v>
      </c>
      <c r="O9" s="23">
        <f t="shared" si="3"/>
        <v>16.312897404301179</v>
      </c>
      <c r="P9" s="12"/>
      <c r="R9" s="3">
        <v>2014</v>
      </c>
      <c r="S9" s="13">
        <f t="shared" si="4"/>
        <v>0.26928335556351746</v>
      </c>
      <c r="T9" s="13">
        <f t="shared" si="5"/>
        <v>0.10064513236310146</v>
      </c>
    </row>
    <row r="10" spans="2:20" x14ac:dyDescent="0.25">
      <c r="B10" s="3">
        <v>2015</v>
      </c>
      <c r="C10" s="8">
        <v>14705</v>
      </c>
      <c r="D10" s="8">
        <v>99995.969897920004</v>
      </c>
      <c r="E10" s="8">
        <v>20142.402838990001</v>
      </c>
      <c r="F10" s="9">
        <v>17789.97911583</v>
      </c>
      <c r="G10" s="8">
        <v>90941.935880809993</v>
      </c>
      <c r="H10" s="8">
        <v>18320.629875819999</v>
      </c>
      <c r="I10" s="9">
        <v>15328.58074902</v>
      </c>
      <c r="J10" s="4"/>
      <c r="K10" s="21">
        <f>I10/Total!I10</f>
        <v>0.12331777474500884</v>
      </c>
      <c r="L10" s="43">
        <f t="shared" si="0"/>
        <v>88.321037256754821</v>
      </c>
      <c r="M10" s="23">
        <f t="shared" si="1"/>
        <v>17.790696099043533</v>
      </c>
      <c r="N10" s="23">
        <f t="shared" si="2"/>
        <v>83.668415621730475</v>
      </c>
      <c r="O10" s="23">
        <f t="shared" si="3"/>
        <v>16.855349075821184</v>
      </c>
      <c r="P10" s="12"/>
      <c r="R10" s="3">
        <v>2015</v>
      </c>
      <c r="S10" s="13">
        <f t="shared" si="4"/>
        <v>3.2731033524455722E-2</v>
      </c>
      <c r="T10" s="13">
        <f t="shared" si="5"/>
        <v>3.6177689420933357E-2</v>
      </c>
    </row>
    <row r="11" spans="2:20" x14ac:dyDescent="0.25">
      <c r="B11" s="3">
        <v>2016</v>
      </c>
      <c r="C11" s="8">
        <v>13974</v>
      </c>
      <c r="D11" s="8">
        <v>89370.985592340003</v>
      </c>
      <c r="E11" s="8">
        <v>18246.73307626</v>
      </c>
      <c r="F11" s="9">
        <v>15955.52956931</v>
      </c>
      <c r="G11" s="8">
        <v>82350.37306672</v>
      </c>
      <c r="H11" s="8">
        <v>18298.673496830001</v>
      </c>
      <c r="I11" s="9">
        <v>15550.81254499</v>
      </c>
      <c r="J11" s="4"/>
      <c r="K11" s="21">
        <f>I11/Total!I11</f>
        <v>0.1269475649232385</v>
      </c>
      <c r="L11" s="43">
        <f t="shared" si="0"/>
        <v>87.443212451378599</v>
      </c>
      <c r="M11" s="23">
        <f t="shared" si="1"/>
        <v>17.853142676628991</v>
      </c>
      <c r="N11" s="23">
        <f t="shared" si="2"/>
        <v>84.983277873579027</v>
      </c>
      <c r="O11" s="23">
        <f t="shared" si="3"/>
        <v>18.883718392375446</v>
      </c>
      <c r="P11" s="12"/>
      <c r="R11" s="3">
        <v>2016</v>
      </c>
      <c r="S11" s="13">
        <f t="shared" si="4"/>
        <v>-0.10311701517893623</v>
      </c>
      <c r="T11" s="13">
        <f t="shared" si="5"/>
        <v>1.4497871630040349E-2</v>
      </c>
    </row>
    <row r="12" spans="2:20" x14ac:dyDescent="0.25">
      <c r="B12" s="3">
        <v>2017</v>
      </c>
      <c r="C12" s="8">
        <v>14678</v>
      </c>
      <c r="D12" s="8">
        <v>95320.219768270006</v>
      </c>
      <c r="E12" s="8">
        <v>16815.49780474</v>
      </c>
      <c r="F12" s="9">
        <v>14571.64003289</v>
      </c>
      <c r="G12" s="8">
        <v>87828.566309560003</v>
      </c>
      <c r="H12" s="8">
        <v>17178.91487303</v>
      </c>
      <c r="I12" s="9">
        <v>14319.356419260001</v>
      </c>
      <c r="J12" s="4"/>
      <c r="K12" s="21">
        <f>I12/Total!I12</f>
        <v>0.10683820261265178</v>
      </c>
      <c r="L12" s="43">
        <f t="shared" si="0"/>
        <v>86.656013411523887</v>
      </c>
      <c r="M12" s="23">
        <f t="shared" si="1"/>
        <v>15.287039904350468</v>
      </c>
      <c r="N12" s="23">
        <f t="shared" si="2"/>
        <v>83.35425447471448</v>
      </c>
      <c r="O12" s="23">
        <f t="shared" si="3"/>
        <v>16.303757445829287</v>
      </c>
      <c r="P12" s="12"/>
      <c r="R12" s="3">
        <v>2017</v>
      </c>
      <c r="S12" s="13">
        <f t="shared" si="4"/>
        <v>-8.6734165131182595E-2</v>
      </c>
      <c r="T12" s="13">
        <f t="shared" si="5"/>
        <v>-7.9189182055103391E-2</v>
      </c>
    </row>
    <row r="13" spans="2:20" x14ac:dyDescent="0.25">
      <c r="B13" s="3">
        <v>2018</v>
      </c>
      <c r="C13" s="8">
        <v>15321</v>
      </c>
      <c r="D13" s="8">
        <v>100746.23354561999</v>
      </c>
      <c r="E13" s="8">
        <v>18154.49537108</v>
      </c>
      <c r="F13" s="9">
        <v>15853.08938272</v>
      </c>
      <c r="G13" s="8">
        <v>89870.055599939995</v>
      </c>
      <c r="H13" s="8">
        <v>18297.797396009999</v>
      </c>
      <c r="I13" s="9">
        <v>15433.94694611</v>
      </c>
      <c r="J13" s="4"/>
      <c r="K13" s="21">
        <f>I13/Total!I13</f>
        <v>0.11061941777411853</v>
      </c>
      <c r="L13" s="43">
        <f t="shared" si="0"/>
        <v>87.323216970127817</v>
      </c>
      <c r="M13" s="23">
        <f t="shared" si="1"/>
        <v>15.735664575034846</v>
      </c>
      <c r="N13" s="23">
        <f t="shared" si="2"/>
        <v>84.348660180681151</v>
      </c>
      <c r="O13" s="23">
        <f t="shared" si="3"/>
        <v>17.173625678852151</v>
      </c>
      <c r="P13" s="12"/>
      <c r="R13" s="3">
        <v>2018</v>
      </c>
      <c r="S13" s="13">
        <f t="shared" si="4"/>
        <v>8.7941326229416195E-2</v>
      </c>
      <c r="T13" s="13">
        <f t="shared" si="5"/>
        <v>7.783803225617314E-2</v>
      </c>
    </row>
    <row r="14" spans="2:20" x14ac:dyDescent="0.25">
      <c r="B14" s="3">
        <v>2019</v>
      </c>
      <c r="C14" s="8">
        <v>15675</v>
      </c>
      <c r="D14" s="8">
        <v>100778.46011828999</v>
      </c>
      <c r="E14" s="8">
        <v>20528.91474059</v>
      </c>
      <c r="F14" s="9">
        <v>18224.914884289999</v>
      </c>
      <c r="G14" s="8">
        <v>91810.35459227</v>
      </c>
      <c r="H14" s="8">
        <v>19274.425651609999</v>
      </c>
      <c r="I14" s="9">
        <v>16287.00021319</v>
      </c>
      <c r="J14" s="4"/>
      <c r="K14" s="21">
        <f>I14/Total!I14</f>
        <v>0.11092069602201542</v>
      </c>
      <c r="L14" s="43">
        <f t="shared" si="0"/>
        <v>88.776806346491824</v>
      </c>
      <c r="M14" s="23">
        <f t="shared" si="1"/>
        <v>18.084137089312811</v>
      </c>
      <c r="N14" s="23">
        <f t="shared" si="2"/>
        <v>84.500573493506622</v>
      </c>
      <c r="O14" s="23">
        <f t="shared" si="3"/>
        <v>17.739829331365296</v>
      </c>
      <c r="P14" s="12"/>
      <c r="R14" s="3">
        <v>2019</v>
      </c>
      <c r="S14" s="13">
        <f t="shared" si="4"/>
        <v>0.14961282588586866</v>
      </c>
      <c r="T14" s="13">
        <f t="shared" si="5"/>
        <v>5.5271232307495088E-2</v>
      </c>
    </row>
    <row r="15" spans="2:20" x14ac:dyDescent="0.25">
      <c r="B15" s="3">
        <v>2020</v>
      </c>
      <c r="C15" s="8">
        <v>15863</v>
      </c>
      <c r="D15" s="8">
        <v>86280.037022010001</v>
      </c>
      <c r="E15" s="8">
        <v>17421.968015459999</v>
      </c>
      <c r="F15" s="9">
        <v>15078.23543934</v>
      </c>
      <c r="G15" s="8">
        <v>79456.272169839998</v>
      </c>
      <c r="H15" s="8">
        <v>17818.183881379999</v>
      </c>
      <c r="I15" s="9">
        <v>14858.591407370001</v>
      </c>
      <c r="J15" s="4"/>
      <c r="K15" s="21">
        <f>I15/Total!I15</f>
        <v>0.12833475291186633</v>
      </c>
      <c r="L15" s="43">
        <f t="shared" si="0"/>
        <v>86.547257037550494</v>
      </c>
      <c r="M15" s="23">
        <f t="shared" si="1"/>
        <v>17.475926019240752</v>
      </c>
      <c r="N15" s="23">
        <f t="shared" si="2"/>
        <v>83.390044160994591</v>
      </c>
      <c r="O15" s="23">
        <f t="shared" si="3"/>
        <v>18.700337936329742</v>
      </c>
      <c r="P15" s="12"/>
      <c r="R15" s="3">
        <v>2020</v>
      </c>
      <c r="S15" s="13">
        <f t="shared" si="4"/>
        <v>-0.17265811472526871</v>
      </c>
      <c r="T15" s="13">
        <f t="shared" si="5"/>
        <v>-8.7702387617285438E-2</v>
      </c>
    </row>
    <row r="16" spans="2:20" x14ac:dyDescent="0.25">
      <c r="B16" s="3">
        <v>2021</v>
      </c>
      <c r="C16" s="8">
        <v>16393</v>
      </c>
      <c r="D16" s="8">
        <v>138722.78348178999</v>
      </c>
      <c r="E16" s="8">
        <v>21554.339525579999</v>
      </c>
      <c r="F16" s="9">
        <v>19222.021428020002</v>
      </c>
      <c r="G16" s="8">
        <v>123442.89638049999</v>
      </c>
      <c r="H16" s="8">
        <v>21107.8426224</v>
      </c>
      <c r="I16" s="9">
        <v>18023.618511119999</v>
      </c>
      <c r="J16" s="4"/>
      <c r="K16" s="21">
        <f>I16/Total!I16</f>
        <v>0.11570994508999612</v>
      </c>
      <c r="L16" s="43">
        <f t="shared" si="0"/>
        <v>89.179357155471749</v>
      </c>
      <c r="M16" s="23">
        <f t="shared" si="1"/>
        <v>13.856427145972933</v>
      </c>
      <c r="N16" s="23">
        <f t="shared" si="2"/>
        <v>85.388255131261175</v>
      </c>
      <c r="O16" s="23">
        <f t="shared" si="3"/>
        <v>14.600774155172166</v>
      </c>
      <c r="P16" s="12"/>
      <c r="R16" s="3">
        <v>2021</v>
      </c>
      <c r="S16" s="13">
        <f t="shared" si="4"/>
        <v>0.27481902675883552</v>
      </c>
      <c r="T16" s="13">
        <f t="shared" si="5"/>
        <v>0.21300990228320815</v>
      </c>
    </row>
    <row r="17" spans="2:20" x14ac:dyDescent="0.25">
      <c r="B17" s="3">
        <v>2022</v>
      </c>
      <c r="C17" s="8">
        <v>17039</v>
      </c>
      <c r="D17" s="8">
        <v>238439.89186189001</v>
      </c>
      <c r="E17" s="8">
        <v>61496.799200770001</v>
      </c>
      <c r="F17" s="9">
        <v>59060.234091489998</v>
      </c>
      <c r="G17" s="8">
        <v>193590.19337455</v>
      </c>
      <c r="H17" s="8">
        <v>30889.22421018</v>
      </c>
      <c r="I17" s="9">
        <v>28021.914022609999</v>
      </c>
      <c r="J17" s="25"/>
      <c r="K17" s="21">
        <f>I17/Total!I17</f>
        <v>0.15260093022055396</v>
      </c>
      <c r="L17" s="43">
        <f t="shared" si="0"/>
        <v>96.037899303790937</v>
      </c>
      <c r="M17" s="23">
        <f t="shared" si="1"/>
        <v>24.769443414149457</v>
      </c>
      <c r="N17" s="23">
        <f t="shared" si="2"/>
        <v>90.717441888278188</v>
      </c>
      <c r="O17" s="23">
        <f t="shared" si="3"/>
        <v>14.474862354413997</v>
      </c>
      <c r="P17" s="17"/>
      <c r="R17" s="3">
        <v>2022</v>
      </c>
      <c r="S17" s="13">
        <f t="shared" si="4"/>
        <v>2.0725298227686766</v>
      </c>
      <c r="T17" s="13">
        <f t="shared" si="5"/>
        <v>0.55473297469769278</v>
      </c>
    </row>
    <row r="18" spans="2:20" x14ac:dyDescent="0.25">
      <c r="B18" s="5">
        <v>2023</v>
      </c>
      <c r="C18" s="63">
        <v>17682</v>
      </c>
      <c r="D18" s="63">
        <v>149807.5968045</v>
      </c>
      <c r="E18" s="63">
        <v>38519.390093649999</v>
      </c>
      <c r="F18" s="10">
        <v>36001.793771639997</v>
      </c>
      <c r="G18" s="63">
        <v>136151.94381976</v>
      </c>
      <c r="H18" s="63">
        <v>26518.421589829999</v>
      </c>
      <c r="I18" s="10">
        <v>23228.426750179999</v>
      </c>
      <c r="J18" s="25"/>
      <c r="K18" s="21">
        <f>I18/Total!I18</f>
        <v>0.11799757282925109</v>
      </c>
      <c r="L18" s="43">
        <f t="shared" si="0"/>
        <v>93.464080516620044</v>
      </c>
      <c r="M18" s="23">
        <f t="shared" si="1"/>
        <v>24.032021432546308</v>
      </c>
      <c r="N18" s="23">
        <f t="shared" ref="N18" si="6">I18/H18*100</f>
        <v>87.593549531199329</v>
      </c>
      <c r="O18" s="23">
        <f t="shared" ref="O18" si="7">I18/G18*100</f>
        <v>17.060664797360616</v>
      </c>
      <c r="P18" s="17"/>
      <c r="R18" s="5">
        <v>2023</v>
      </c>
      <c r="S18" s="13">
        <f t="shared" si="4"/>
        <v>-0.39042243354691508</v>
      </c>
      <c r="T18" s="13">
        <f t="shared" si="5"/>
        <v>-0.17106209335173483</v>
      </c>
    </row>
    <row r="19" spans="2:20" x14ac:dyDescent="0.25">
      <c r="B19" s="5">
        <v>2024</v>
      </c>
      <c r="C19" s="8">
        <v>17413</v>
      </c>
      <c r="D19" s="8">
        <v>125994.38786033999</v>
      </c>
      <c r="E19" s="8">
        <v>30201.89906598</v>
      </c>
      <c r="F19" s="9">
        <v>27769.752909669998</v>
      </c>
      <c r="G19" s="49">
        <f>G18*(1+G22)</f>
        <v>116664.39962170708</v>
      </c>
      <c r="H19" s="49">
        <f>H18*(1+H22)</f>
        <v>25655.252651357099</v>
      </c>
      <c r="I19" s="55">
        <f t="shared" ref="H19:I19" si="8">I18*(1+I22)</f>
        <v>22297.844343860474</v>
      </c>
      <c r="J19" s="25"/>
      <c r="K19" s="21">
        <f>I19/Total!I19</f>
        <v>0.10327543006778425</v>
      </c>
      <c r="L19" s="43">
        <f t="shared" ref="L19" si="9">F19/E19*100</f>
        <v>91.947042300231985</v>
      </c>
      <c r="M19" s="23">
        <f t="shared" ref="M19" si="10">F19/D19*100</f>
        <v>22.040468136129775</v>
      </c>
      <c r="N19" s="62">
        <f t="shared" ref="N19" si="11">I19/H19*100</f>
        <v>86.913368762638058</v>
      </c>
      <c r="O19" s="62">
        <f t="shared" ref="O19" si="12">I19/G19*100</f>
        <v>19.11280940557949</v>
      </c>
      <c r="P19" s="17"/>
      <c r="R19" s="5">
        <v>2024</v>
      </c>
      <c r="S19" s="13">
        <f>F19/F18-1</f>
        <v>-0.22865640846081103</v>
      </c>
      <c r="T19" s="54">
        <f t="shared" si="5"/>
        <v>-4.0062222738021402E-2</v>
      </c>
    </row>
    <row r="20" spans="2:20" x14ac:dyDescent="0.25">
      <c r="B20" s="5">
        <v>2025</v>
      </c>
      <c r="C20" s="6"/>
      <c r="D20" s="49">
        <f>D19*(SUM(D88:D90)/SUM(D84:D86))</f>
        <v>145043.35302677052</v>
      </c>
      <c r="E20" s="49">
        <f>E19*(SUM(E88:E90)/SUM(E84:E86))</f>
        <v>34118.487355413759</v>
      </c>
      <c r="F20" s="49">
        <f>F19*(SUM(F88:F90)/SUM(F84:F86))</f>
        <v>31617.707719036855</v>
      </c>
      <c r="I20" s="19">
        <f>I19*(1+T20)</f>
        <v>25387.576458530955</v>
      </c>
      <c r="J20" s="25"/>
      <c r="K20" s="21"/>
      <c r="L20" s="43">
        <f t="shared" ref="L20" si="13">F20/E20*100</f>
        <v>92.670309177759918</v>
      </c>
      <c r="M20" s="23">
        <f t="shared" ref="M20" si="14">F20/D20*100</f>
        <v>21.798798124310601</v>
      </c>
      <c r="N20" s="60">
        <f>N19*(L20/L19)</f>
        <v>87.597040137679429</v>
      </c>
      <c r="O20" s="60">
        <f>O19*(M20/M19)</f>
        <v>18.903240677437445</v>
      </c>
      <c r="P20" s="17"/>
      <c r="R20" s="5">
        <v>2025</v>
      </c>
      <c r="S20" s="13">
        <f>F20/F19-1</f>
        <v>0.1385664043134831</v>
      </c>
      <c r="T20" s="15">
        <f>+S20</f>
        <v>0.1385664043134831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-0.143130855508393</v>
      </c>
      <c r="H22" s="54">
        <v>-3.2549785648024021E-2</v>
      </c>
      <c r="I22" s="54">
        <v>-4.0062222738021402E-2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15943</v>
      </c>
      <c r="D24" s="8">
        <v>17476.182284310002</v>
      </c>
      <c r="E24" s="8">
        <v>2783.9889275399901</v>
      </c>
      <c r="F24" s="8">
        <v>2226.4893837999898</v>
      </c>
      <c r="L24" s="23">
        <f>F24/E24*100</f>
        <v>79.974793066701508</v>
      </c>
      <c r="M24" s="12">
        <f>F24/D24*100</f>
        <v>12.740135960923896</v>
      </c>
      <c r="N24" s="12"/>
      <c r="O24" s="26"/>
      <c r="P24" s="26">
        <f>L24/$J$53*100</f>
        <v>91.534770986941794</v>
      </c>
      <c r="Q24" s="12">
        <f t="shared" ref="Q24:Q80" si="15">M24/$K$53*100</f>
        <v>70.58265169038151</v>
      </c>
      <c r="R24" s="7" t="s">
        <v>18</v>
      </c>
    </row>
    <row r="25" spans="2:20" x14ac:dyDescent="0.25">
      <c r="B25" s="7" t="s">
        <v>19</v>
      </c>
      <c r="C25" s="8">
        <v>16122</v>
      </c>
      <c r="D25" s="8">
        <v>17390.694808389999</v>
      </c>
      <c r="E25" s="8">
        <v>1461.0764843500201</v>
      </c>
      <c r="F25" s="8">
        <v>890.73643864001804</v>
      </c>
      <c r="J25" s="18">
        <f>AVERAGE(L24:L27)</f>
        <v>66.95868714360661</v>
      </c>
      <c r="K25" s="30">
        <f>AVERAGE(M24:M27)</f>
        <v>7.3559446166507678</v>
      </c>
      <c r="L25" s="31">
        <f>F25/E25*100</f>
        <v>60.964394963640409</v>
      </c>
      <c r="M25" s="26">
        <f>F25/D25*100</f>
        <v>5.1219140376742711</v>
      </c>
      <c r="N25" s="30">
        <f>J25/$J$53*100</f>
        <v>76.637248541105876</v>
      </c>
      <c r="O25" s="30">
        <f>K25/$K$53*100</f>
        <v>40.753260273145969</v>
      </c>
      <c r="P25" s="26">
        <f t="shared" ref="P25:P81" si="16">L25/$J$53*100</f>
        <v>69.776509789779567</v>
      </c>
      <c r="Q25" s="12">
        <f t="shared" si="15"/>
        <v>28.376327820839204</v>
      </c>
      <c r="R25" s="7" t="s">
        <v>19</v>
      </c>
    </row>
    <row r="26" spans="2:20" x14ac:dyDescent="0.25">
      <c r="B26" s="7" t="s">
        <v>20</v>
      </c>
      <c r="C26" s="8">
        <v>16165</v>
      </c>
      <c r="D26" s="8">
        <v>14949.8802055099</v>
      </c>
      <c r="E26" s="8">
        <v>1184.6133025399999</v>
      </c>
      <c r="F26" s="8">
        <v>704.11882076000097</v>
      </c>
      <c r="J26" s="18">
        <f t="shared" ref="J26:J80" si="17">AVERAGE(L25:L28)</f>
        <v>65.833739482693915</v>
      </c>
      <c r="K26" s="30">
        <f t="shared" ref="K26:K80" si="18">AVERAGE(M25:M28)</f>
        <v>6.4193778892721429</v>
      </c>
      <c r="L26" s="31">
        <f>F26/E26*100</f>
        <v>59.438706221706092</v>
      </c>
      <c r="M26" s="26">
        <f>F26/D26*100</f>
        <v>4.7098626282001392</v>
      </c>
      <c r="N26" s="30">
        <f t="shared" ref="N26:N79" si="19">J26/$J$53*100</f>
        <v>75.349695018734678</v>
      </c>
      <c r="O26" s="30">
        <f t="shared" ref="O26:O80" si="20">K26/$K$53*100</f>
        <v>35.564511636073171</v>
      </c>
      <c r="P26" s="26">
        <f t="shared" si="16"/>
        <v>68.030289959315766</v>
      </c>
      <c r="Q26" s="12">
        <f t="shared" si="15"/>
        <v>26.093488673545334</v>
      </c>
      <c r="R26" s="7" t="s">
        <v>20</v>
      </c>
    </row>
    <row r="27" spans="2:20" x14ac:dyDescent="0.25">
      <c r="B27" s="7" t="s">
        <v>21</v>
      </c>
      <c r="C27" s="8">
        <v>16409</v>
      </c>
      <c r="D27" s="8">
        <v>17262.316084189999</v>
      </c>
      <c r="E27" s="8">
        <v>-525.97267114005001</v>
      </c>
      <c r="F27" s="8">
        <v>-1139.1184149400999</v>
      </c>
      <c r="J27" s="18">
        <f t="shared" si="17"/>
        <v>66.038484092866753</v>
      </c>
      <c r="K27" s="30">
        <f t="shared" si="18"/>
        <v>6.5433253979843986</v>
      </c>
      <c r="L27" s="31">
        <f>AVERAGE(L26,L28)</f>
        <v>67.456854322378433</v>
      </c>
      <c r="M27" s="31">
        <f>AVERAGE(M26,M28)</f>
        <v>6.8518658398047663</v>
      </c>
      <c r="N27" s="30">
        <f t="shared" si="19"/>
        <v>75.584034493515816</v>
      </c>
      <c r="O27" s="30">
        <f t="shared" si="20"/>
        <v>36.251203195893325</v>
      </c>
      <c r="P27" s="26">
        <f t="shared" si="16"/>
        <v>77.207423428386406</v>
      </c>
      <c r="Q27" s="12">
        <f t="shared" si="15"/>
        <v>37.960572907817827</v>
      </c>
      <c r="R27" s="7" t="s">
        <v>21</v>
      </c>
    </row>
    <row r="28" spans="2:20" x14ac:dyDescent="0.25">
      <c r="B28" s="7" t="s">
        <v>22</v>
      </c>
      <c r="C28" s="8">
        <v>16277</v>
      </c>
      <c r="D28" s="8">
        <v>19171.077640269999</v>
      </c>
      <c r="E28" s="8">
        <v>2284.4936248499098</v>
      </c>
      <c r="F28" s="8">
        <v>1724.22161870991</v>
      </c>
      <c r="J28" s="18">
        <f t="shared" si="17"/>
        <v>63.201743633843371</v>
      </c>
      <c r="K28" s="30">
        <f t="shared" si="18"/>
        <v>5.9262445143436633</v>
      </c>
      <c r="L28" s="31">
        <f>F28/E28*100</f>
        <v>75.475002423050768</v>
      </c>
      <c r="M28" s="26">
        <f>F28/D28*100</f>
        <v>8.9938690514093942</v>
      </c>
      <c r="N28" s="30">
        <f t="shared" si="19"/>
        <v>72.337256623774621</v>
      </c>
      <c r="O28" s="30">
        <f t="shared" si="20"/>
        <v>32.832463772044328</v>
      </c>
      <c r="P28" s="26">
        <f t="shared" si="16"/>
        <v>86.384556897457031</v>
      </c>
      <c r="Q28" s="12">
        <f t="shared" si="15"/>
        <v>49.827657142090317</v>
      </c>
      <c r="R28" s="7" t="s">
        <v>22</v>
      </c>
      <c r="S28" s="13">
        <f t="shared" ref="S28:S59" si="21">F28/F24-1</f>
        <v>-0.22558731640249297</v>
      </c>
      <c r="T28" s="14">
        <f>AVERAGE(S28:S29)</f>
        <v>-0.6513074120983724</v>
      </c>
    </row>
    <row r="29" spans="2:20" x14ac:dyDescent="0.25">
      <c r="B29" s="7" t="s">
        <v>23</v>
      </c>
      <c r="C29" s="8">
        <v>16432</v>
      </c>
      <c r="D29" s="8">
        <v>18202.861687460001</v>
      </c>
      <c r="E29" s="8">
        <v>557.95038614003397</v>
      </c>
      <c r="F29" s="8">
        <v>-68.611207969968007</v>
      </c>
      <c r="J29" s="18">
        <f t="shared" si="17"/>
        <v>61.351391902459945</v>
      </c>
      <c r="K29" s="30">
        <f t="shared" si="18"/>
        <v>5.3949649663495656</v>
      </c>
      <c r="L29" s="31">
        <f>AVERAGE(L28,L30)</f>
        <v>61.783373404331684</v>
      </c>
      <c r="M29" s="31">
        <f>AVERAGE(M28,M30)</f>
        <v>5.6177040725232956</v>
      </c>
      <c r="N29" s="30">
        <f t="shared" si="19"/>
        <v>70.219445304948053</v>
      </c>
      <c r="O29" s="30">
        <f t="shared" si="20"/>
        <v>29.889079227224187</v>
      </c>
      <c r="P29" s="26">
        <f t="shared" si="16"/>
        <v>70.713867688904045</v>
      </c>
      <c r="Q29" s="12">
        <f t="shared" si="15"/>
        <v>31.123094060119826</v>
      </c>
      <c r="R29" s="7" t="s">
        <v>23</v>
      </c>
      <c r="S29" s="13">
        <f t="shared" si="21"/>
        <v>-1.0770275077942517</v>
      </c>
      <c r="T29" s="14">
        <f>+T28</f>
        <v>-0.6513074120983724</v>
      </c>
    </row>
    <row r="30" spans="2:20" x14ac:dyDescent="0.25">
      <c r="B30" s="7" t="s">
        <v>24</v>
      </c>
      <c r="C30" s="8">
        <v>16499</v>
      </c>
      <c r="D30" s="8">
        <v>19781.676584569999</v>
      </c>
      <c r="E30" s="8">
        <v>922.01690682001197</v>
      </c>
      <c r="F30" s="8">
        <v>443.41401402001202</v>
      </c>
      <c r="J30" s="30">
        <f t="shared" si="17"/>
        <v>60.487428898716466</v>
      </c>
      <c r="K30" s="30">
        <f t="shared" si="18"/>
        <v>4.9494867540021055</v>
      </c>
      <c r="L30" s="31">
        <f>F30/E30*100</f>
        <v>48.091744385612593</v>
      </c>
      <c r="M30" s="26">
        <f>F30/D30*100</f>
        <v>2.2415390936371971</v>
      </c>
      <c r="N30" s="30">
        <f t="shared" si="19"/>
        <v>69.230600537036096</v>
      </c>
      <c r="O30" s="30">
        <f t="shared" si="20"/>
        <v>27.421049561432898</v>
      </c>
      <c r="P30" s="26">
        <f t="shared" si="16"/>
        <v>55.043178480351038</v>
      </c>
      <c r="Q30" s="26">
        <f t="shared" si="15"/>
        <v>12.418530978149336</v>
      </c>
      <c r="R30" s="29" t="s">
        <v>24</v>
      </c>
      <c r="S30" s="32">
        <f t="shared" si="21"/>
        <v>-0.37025683599622206</v>
      </c>
      <c r="T30" s="34">
        <f t="shared" ref="T30:T78" si="22">0.078396*S33+1.56291*T29-0.641306*T28</f>
        <v>-0.82254830768841425</v>
      </c>
    </row>
    <row r="31" spans="2:20" x14ac:dyDescent="0.25">
      <c r="B31" s="7" t="s">
        <v>25</v>
      </c>
      <c r="C31" s="8">
        <v>16550</v>
      </c>
      <c r="D31" s="8">
        <v>20574.550601279901</v>
      </c>
      <c r="E31" s="8">
        <v>-1664.47482986</v>
      </c>
      <c r="F31" s="8">
        <v>-2221.4340073499998</v>
      </c>
      <c r="J31" s="30">
        <f t="shared" si="17"/>
        <v>62.064053349673159</v>
      </c>
      <c r="K31" s="30">
        <f t="shared" si="18"/>
        <v>4.9631274182744995</v>
      </c>
      <c r="L31" s="31">
        <f>AVERAGE(L30,L32)</f>
        <v>60.055447396844727</v>
      </c>
      <c r="M31" s="31">
        <f>AVERAGE(M30,M32)</f>
        <v>4.7267476478283754</v>
      </c>
      <c r="N31" s="30">
        <f t="shared" si="19"/>
        <v>71.035118592248452</v>
      </c>
      <c r="O31" s="30">
        <f t="shared" si="20"/>
        <v>27.49662130243447</v>
      </c>
      <c r="P31" s="26">
        <f t="shared" si="16"/>
        <v>68.736178153080118</v>
      </c>
      <c r="Q31" s="26">
        <f t="shared" si="15"/>
        <v>26.187034728537249</v>
      </c>
      <c r="R31" s="29" t="s">
        <v>25</v>
      </c>
      <c r="S31" s="32">
        <f t="shared" si="21"/>
        <v>0.95013440061612298</v>
      </c>
      <c r="T31" s="34">
        <f t="shared" si="22"/>
        <v>-0.78946373171389939</v>
      </c>
    </row>
    <row r="32" spans="2:20" x14ac:dyDescent="0.25">
      <c r="B32" s="7" t="s">
        <v>26</v>
      </c>
      <c r="C32" s="8">
        <v>17670</v>
      </c>
      <c r="D32" s="8">
        <v>21289.902397909998</v>
      </c>
      <c r="E32" s="8">
        <v>2131.95855225999</v>
      </c>
      <c r="F32" s="8">
        <v>1535.4184363899799</v>
      </c>
      <c r="J32" s="30">
        <f t="shared" si="17"/>
        <v>66.081265255330024</v>
      </c>
      <c r="K32" s="30">
        <f t="shared" si="18"/>
        <v>5.4358869591667478</v>
      </c>
      <c r="L32" s="31">
        <f>F32/E32*100</f>
        <v>72.019150408076854</v>
      </c>
      <c r="M32" s="26">
        <f>F32/D32*100</f>
        <v>7.2119562020195538</v>
      </c>
      <c r="N32" s="30">
        <f t="shared" si="19"/>
        <v>75.632999470585091</v>
      </c>
      <c r="O32" s="30">
        <f t="shared" si="20"/>
        <v>30.115794450228918</v>
      </c>
      <c r="P32" s="26">
        <f t="shared" si="16"/>
        <v>82.429177825809191</v>
      </c>
      <c r="Q32" s="26">
        <f t="shared" si="15"/>
        <v>39.955538478925163</v>
      </c>
      <c r="R32" s="29" t="s">
        <v>26</v>
      </c>
      <c r="S32" s="32">
        <f t="shared" si="21"/>
        <v>-0.10950053071553278</v>
      </c>
      <c r="T32" s="34">
        <f t="shared" si="22"/>
        <v>-0.78422642457686409</v>
      </c>
    </row>
    <row r="33" spans="2:20" x14ac:dyDescent="0.25">
      <c r="B33" s="7" t="s">
        <v>27</v>
      </c>
      <c r="C33" s="8">
        <v>17764</v>
      </c>
      <c r="D33" s="8">
        <v>19962.496265080201</v>
      </c>
      <c r="E33" s="8">
        <v>726.12750236018803</v>
      </c>
      <c r="F33" s="8">
        <v>125.94369069018801</v>
      </c>
      <c r="J33" s="30">
        <f t="shared" si="17"/>
        <v>50.414714294926988</v>
      </c>
      <c r="K33" s="30">
        <f t="shared" si="18"/>
        <v>4.2375867385811041</v>
      </c>
      <c r="L33" s="31">
        <f>AVERAGE(L32,L34)</f>
        <v>68.089871208158456</v>
      </c>
      <c r="M33" s="31">
        <f>AVERAGE(M32,M34)</f>
        <v>5.6722667296128719</v>
      </c>
      <c r="N33" s="30">
        <f t="shared" si="19"/>
        <v>57.701922698436206</v>
      </c>
      <c r="O33" s="30">
        <f t="shared" si="20"/>
        <v>23.476995041060739</v>
      </c>
      <c r="P33" s="26">
        <f t="shared" si="16"/>
        <v>77.93193990975341</v>
      </c>
      <c r="Q33" s="26">
        <f t="shared" si="15"/>
        <v>31.425381024126136</v>
      </c>
      <c r="R33" s="29" t="s">
        <v>27</v>
      </c>
      <c r="S33" s="32">
        <f t="shared" si="21"/>
        <v>-2.835613953121408</v>
      </c>
      <c r="T33" s="34">
        <f t="shared" si="22"/>
        <v>-0.68579498128144023</v>
      </c>
    </row>
    <row r="34" spans="2:20" x14ac:dyDescent="0.25">
      <c r="B34" s="7" t="s">
        <v>28</v>
      </c>
      <c r="C34" s="8">
        <v>17841</v>
      </c>
      <c r="D34" s="8">
        <v>21462.438553650001</v>
      </c>
      <c r="E34" s="8">
        <v>1382.39350159999</v>
      </c>
      <c r="F34" s="8">
        <v>886.95185450999304</v>
      </c>
      <c r="J34" s="30">
        <f t="shared" si="17"/>
        <v>52.523930008944205</v>
      </c>
      <c r="K34" s="30">
        <f t="shared" si="18"/>
        <v>4.8465827160301238</v>
      </c>
      <c r="L34" s="31">
        <f t="shared" ref="L34:L72" si="23">F34/E34*100</f>
        <v>64.160592008240059</v>
      </c>
      <c r="M34" s="26">
        <f t="shared" ref="M34:M72" si="24">F34/D34*100</f>
        <v>4.1325772572061892</v>
      </c>
      <c r="N34" s="30">
        <f t="shared" si="19"/>
        <v>60.116015563716907</v>
      </c>
      <c r="O34" s="30">
        <f t="shared" si="20"/>
        <v>26.850942625997693</v>
      </c>
      <c r="P34" s="26">
        <f t="shared" si="16"/>
        <v>73.434701993697644</v>
      </c>
      <c r="Q34" s="26">
        <f t="shared" si="15"/>
        <v>22.895223569327108</v>
      </c>
      <c r="R34" s="29" t="s">
        <v>28</v>
      </c>
      <c r="S34" s="32">
        <f t="shared" si="21"/>
        <v>1.0002792570059893</v>
      </c>
      <c r="T34" s="34">
        <f t="shared" si="22"/>
        <v>0.58244997281306643</v>
      </c>
    </row>
    <row r="35" spans="2:20" x14ac:dyDescent="0.25">
      <c r="B35" s="7" t="s">
        <v>29</v>
      </c>
      <c r="C35" s="8">
        <v>17955</v>
      </c>
      <c r="D35" s="8">
        <v>22393.625425249898</v>
      </c>
      <c r="E35" s="8">
        <v>569.99910695992696</v>
      </c>
      <c r="F35" s="8">
        <v>-14.881288420073</v>
      </c>
      <c r="J35" s="30">
        <f t="shared" si="17"/>
        <v>55.133879667723996</v>
      </c>
      <c r="K35" s="30">
        <f t="shared" si="18"/>
        <v>5.7508443123140225</v>
      </c>
      <c r="L35" s="31">
        <f t="shared" si="23"/>
        <v>-2.6107564447674143</v>
      </c>
      <c r="M35" s="26">
        <f t="shared" si="24"/>
        <v>-6.6453234514200751E-2</v>
      </c>
      <c r="N35" s="30">
        <f t="shared" si="19"/>
        <v>63.103221096147657</v>
      </c>
      <c r="O35" s="30">
        <f t="shared" si="20"/>
        <v>31.86071500858899</v>
      </c>
      <c r="P35" s="26">
        <f t="shared" si="16"/>
        <v>-2.9881289355154053</v>
      </c>
      <c r="Q35" s="26">
        <f t="shared" si="15"/>
        <v>-0.36816290813547387</v>
      </c>
      <c r="R35" s="29" t="s">
        <v>29</v>
      </c>
      <c r="S35" s="32">
        <f t="shared" si="21"/>
        <v>-0.99330104411347098</v>
      </c>
      <c r="T35" s="34">
        <f t="shared" si="22"/>
        <v>1.4416083355139335</v>
      </c>
    </row>
    <row r="36" spans="2:20" x14ac:dyDescent="0.25">
      <c r="B36" s="7" t="s">
        <v>30</v>
      </c>
      <c r="C36" s="8">
        <v>15804</v>
      </c>
      <c r="D36" s="8">
        <v>22733.783621790099</v>
      </c>
      <c r="E36" s="8">
        <v>2726.1378484900602</v>
      </c>
      <c r="F36" s="8">
        <v>2193.3418289800602</v>
      </c>
      <c r="J36" s="30">
        <f t="shared" si="17"/>
        <v>59.268219038277543</v>
      </c>
      <c r="K36" s="30">
        <f t="shared" si="18"/>
        <v>7.0418864246337112</v>
      </c>
      <c r="L36" s="31">
        <f t="shared" si="23"/>
        <v>80.456013264145739</v>
      </c>
      <c r="M36" s="26">
        <f t="shared" si="24"/>
        <v>9.647940111815636</v>
      </c>
      <c r="N36" s="30">
        <f t="shared" si="19"/>
        <v>67.835159660218565</v>
      </c>
      <c r="O36" s="30">
        <f t="shared" si="20"/>
        <v>39.013321229666296</v>
      </c>
      <c r="P36" s="26">
        <f t="shared" si="16"/>
        <v>92.085549286932022</v>
      </c>
      <c r="Q36" s="26">
        <f t="shared" si="15"/>
        <v>53.451328818672991</v>
      </c>
      <c r="R36" s="29" t="s">
        <v>30</v>
      </c>
      <c r="S36" s="32">
        <f t="shared" si="21"/>
        <v>0.42849778079841605</v>
      </c>
      <c r="T36" s="34">
        <f t="shared" si="22"/>
        <v>-5.9215940700164609</v>
      </c>
    </row>
    <row r="37" spans="2:20" x14ac:dyDescent="0.25">
      <c r="B37" s="7" t="s">
        <v>31</v>
      </c>
      <c r="C37" s="8">
        <v>15816</v>
      </c>
      <c r="D37" s="8">
        <v>21267.512312760002</v>
      </c>
      <c r="E37" s="8">
        <v>2515.7444496999601</v>
      </c>
      <c r="F37" s="8">
        <v>1975.60581044996</v>
      </c>
      <c r="J37" s="30">
        <f t="shared" si="17"/>
        <v>78.114289002013749</v>
      </c>
      <c r="K37" s="30">
        <f t="shared" si="18"/>
        <v>8.7142261034365536</v>
      </c>
      <c r="L37" s="31">
        <f t="shared" si="23"/>
        <v>78.529669843277617</v>
      </c>
      <c r="M37" s="26">
        <f t="shared" si="24"/>
        <v>9.2893131147484684</v>
      </c>
      <c r="N37" s="30">
        <f t="shared" si="19"/>
        <v>89.405339863069642</v>
      </c>
      <c r="O37" s="30">
        <f t="shared" si="20"/>
        <v>48.278384759520939</v>
      </c>
      <c r="P37" s="26">
        <f t="shared" si="16"/>
        <v>89.880762039476409</v>
      </c>
      <c r="Q37" s="26">
        <f t="shared" si="15"/>
        <v>51.464470554491349</v>
      </c>
      <c r="R37" s="29" t="s">
        <v>31</v>
      </c>
      <c r="S37" s="32">
        <f t="shared" si="21"/>
        <v>14.686421444562884</v>
      </c>
      <c r="T37" s="34">
        <f t="shared" si="22"/>
        <v>-10.105546959355546</v>
      </c>
    </row>
    <row r="38" spans="2:20" x14ac:dyDescent="0.25">
      <c r="B38" s="7" t="s">
        <v>32</v>
      </c>
      <c r="C38" s="8">
        <v>15834</v>
      </c>
      <c r="D38" s="8">
        <v>20674.030039339799</v>
      </c>
      <c r="E38" s="8">
        <v>2381.7358584397298</v>
      </c>
      <c r="F38" s="8">
        <v>1922.0120000397301</v>
      </c>
      <c r="J38" s="30">
        <f t="shared" si="17"/>
        <v>80.139135779640526</v>
      </c>
      <c r="K38" s="30">
        <f t="shared" si="18"/>
        <v>11.020479453904937</v>
      </c>
      <c r="L38" s="31">
        <f t="shared" si="23"/>
        <v>80.697949490454249</v>
      </c>
      <c r="M38" s="26">
        <f t="shared" si="24"/>
        <v>9.2967457064849413</v>
      </c>
      <c r="N38" s="30">
        <f t="shared" si="19"/>
        <v>91.72286866141404</v>
      </c>
      <c r="O38" s="30">
        <f t="shared" si="20"/>
        <v>61.055444395710303</v>
      </c>
      <c r="P38" s="26">
        <f t="shared" si="16"/>
        <v>92.362456249981292</v>
      </c>
      <c r="Q38" s="26">
        <f t="shared" si="15"/>
        <v>51.505648453636333</v>
      </c>
      <c r="R38" s="29" t="s">
        <v>32</v>
      </c>
      <c r="S38" s="32">
        <f t="shared" si="21"/>
        <v>1.1669857166052919</v>
      </c>
      <c r="T38" s="34">
        <f t="shared" si="22"/>
        <v>-11.960822530135026</v>
      </c>
    </row>
    <row r="39" spans="2:20" x14ac:dyDescent="0.25">
      <c r="B39" s="7" t="s">
        <v>33</v>
      </c>
      <c r="C39" s="8">
        <v>15897</v>
      </c>
      <c r="D39" s="8">
        <v>22134.58429133</v>
      </c>
      <c r="E39" s="8">
        <v>2014.40376591003</v>
      </c>
      <c r="F39" s="8">
        <v>1465.95259616003</v>
      </c>
      <c r="J39" s="30">
        <f t="shared" si="17"/>
        <v>81.439380291711899</v>
      </c>
      <c r="K39" s="30">
        <f t="shared" si="18"/>
        <v>12.264097266283731</v>
      </c>
      <c r="L39" s="31">
        <f t="shared" si="23"/>
        <v>72.773523410177361</v>
      </c>
      <c r="M39" s="26">
        <f t="shared" si="24"/>
        <v>6.6229054806971721</v>
      </c>
      <c r="N39" s="30">
        <f t="shared" si="19"/>
        <v>93.21105736532499</v>
      </c>
      <c r="O39" s="30">
        <f t="shared" si="20"/>
        <v>67.945311439226614</v>
      </c>
      <c r="P39" s="26">
        <f t="shared" si="16"/>
        <v>83.292591875888817</v>
      </c>
      <c r="Q39" s="26">
        <f t="shared" si="15"/>
        <v>36.692091211283085</v>
      </c>
      <c r="R39" s="29" t="s">
        <v>33</v>
      </c>
      <c r="S39" s="32">
        <f t="shared" si="21"/>
        <v>-99.509789930732268</v>
      </c>
      <c r="T39" s="34">
        <f t="shared" si="22"/>
        <v>-12.148304487637429</v>
      </c>
    </row>
    <row r="40" spans="2:20" x14ac:dyDescent="0.25">
      <c r="B40" s="7" t="s">
        <v>34</v>
      </c>
      <c r="C40" s="8">
        <v>14341</v>
      </c>
      <c r="D40" s="8">
        <v>22574.314442779902</v>
      </c>
      <c r="E40" s="8">
        <v>4811.0446712398698</v>
      </c>
      <c r="F40" s="8">
        <v>4260.4398708198696</v>
      </c>
      <c r="J40" s="30">
        <f t="shared" si="17"/>
        <v>83.35197077955425</v>
      </c>
      <c r="K40" s="30">
        <f t="shared" si="18"/>
        <v>13.954941198640817</v>
      </c>
      <c r="L40" s="31">
        <f t="shared" si="23"/>
        <v>88.555400374652891</v>
      </c>
      <c r="M40" s="26">
        <f t="shared" si="24"/>
        <v>18.872953513689165</v>
      </c>
      <c r="N40" s="30">
        <f t="shared" si="19"/>
        <v>95.400103758360856</v>
      </c>
      <c r="O40" s="30">
        <f t="shared" si="20"/>
        <v>77.312891872151653</v>
      </c>
      <c r="P40" s="26">
        <f t="shared" si="16"/>
        <v>101.35566448030964</v>
      </c>
      <c r="Q40" s="26">
        <f t="shared" si="15"/>
        <v>104.55956736343042</v>
      </c>
      <c r="R40" s="29" t="s">
        <v>34</v>
      </c>
      <c r="S40" s="32">
        <f t="shared" si="21"/>
        <v>0.94244226528112307</v>
      </c>
      <c r="T40" s="34">
        <f t="shared" si="22"/>
        <v>-11.237888368866514</v>
      </c>
    </row>
    <row r="41" spans="2:20" x14ac:dyDescent="0.25">
      <c r="B41" s="7" t="s">
        <v>35</v>
      </c>
      <c r="C41" s="8">
        <v>14373</v>
      </c>
      <c r="D41" s="8">
        <v>20154.933627170001</v>
      </c>
      <c r="E41" s="8">
        <v>3433.4575734599898</v>
      </c>
      <c r="F41" s="8">
        <v>2874.8562713399901</v>
      </c>
      <c r="J41" s="30">
        <f t="shared" si="17"/>
        <v>86.24989629034414</v>
      </c>
      <c r="K41" s="30">
        <f t="shared" si="18"/>
        <v>15.495984275656257</v>
      </c>
      <c r="L41" s="31">
        <f t="shared" si="23"/>
        <v>83.730647891563095</v>
      </c>
      <c r="M41" s="26">
        <f t="shared" si="24"/>
        <v>14.263784364263646</v>
      </c>
      <c r="N41" s="30">
        <f t="shared" si="19"/>
        <v>98.716910689591458</v>
      </c>
      <c r="O41" s="30">
        <f t="shared" si="20"/>
        <v>85.850548540689005</v>
      </c>
      <c r="P41" s="26">
        <f t="shared" si="16"/>
        <v>95.833516855120195</v>
      </c>
      <c r="Q41" s="26">
        <f t="shared" si="15"/>
        <v>79.023938728556629</v>
      </c>
      <c r="R41" s="29" t="s">
        <v>35</v>
      </c>
      <c r="S41" s="32">
        <f t="shared" si="21"/>
        <v>0.45517706828631899</v>
      </c>
      <c r="T41" s="34">
        <f t="shared" si="22"/>
        <v>-9.7653860309910741</v>
      </c>
    </row>
    <row r="42" spans="2:20" x14ac:dyDescent="0.25">
      <c r="B42" s="7" t="s">
        <v>36</v>
      </c>
      <c r="C42" s="8">
        <v>14372</v>
      </c>
      <c r="D42" s="8">
        <v>21834.782412779899</v>
      </c>
      <c r="E42" s="8">
        <v>3969.1676202198901</v>
      </c>
      <c r="F42" s="8">
        <v>3506.6925707598898</v>
      </c>
      <c r="J42" s="30">
        <f t="shared" si="17"/>
        <v>86.38167365414796</v>
      </c>
      <c r="K42" s="30">
        <f t="shared" si="18"/>
        <v>15.97392629755856</v>
      </c>
      <c r="L42" s="31">
        <f t="shared" si="23"/>
        <v>88.348311441823682</v>
      </c>
      <c r="M42" s="26">
        <f t="shared" si="24"/>
        <v>16.060121435913292</v>
      </c>
      <c r="N42" s="30">
        <f t="shared" si="19"/>
        <v>98.867735847800802</v>
      </c>
      <c r="O42" s="30">
        <f t="shared" si="20"/>
        <v>88.498433568258264</v>
      </c>
      <c r="P42" s="26">
        <f t="shared" si="16"/>
        <v>101.1186418221248</v>
      </c>
      <c r="Q42" s="26">
        <f t="shared" si="15"/>
        <v>88.975970185336479</v>
      </c>
      <c r="R42" s="29" t="s">
        <v>36</v>
      </c>
      <c r="S42" s="32">
        <f t="shared" si="21"/>
        <v>0.82449046659823289</v>
      </c>
      <c r="T42" s="34">
        <f t="shared" si="22"/>
        <v>-8.0207318703691683</v>
      </c>
    </row>
    <row r="43" spans="2:20" x14ac:dyDescent="0.25">
      <c r="B43" s="7" t="s">
        <v>37</v>
      </c>
      <c r="C43" s="8">
        <v>14369</v>
      </c>
      <c r="D43" s="8">
        <v>22910.369240230099</v>
      </c>
      <c r="E43" s="8">
        <v>3472.4813697801201</v>
      </c>
      <c r="F43" s="8">
        <v>2929.5667364401202</v>
      </c>
      <c r="J43" s="30">
        <f t="shared" si="17"/>
        <v>87.258558973336534</v>
      </c>
      <c r="K43" s="30">
        <f t="shared" si="18"/>
        <v>17.381348892717767</v>
      </c>
      <c r="L43" s="31">
        <f t="shared" si="23"/>
        <v>84.365225453336905</v>
      </c>
      <c r="M43" s="26">
        <f t="shared" si="24"/>
        <v>12.787077788758927</v>
      </c>
      <c r="N43" s="30">
        <f t="shared" si="19"/>
        <v>99.871370790710813</v>
      </c>
      <c r="O43" s="30">
        <f t="shared" si="20"/>
        <v>96.295808660642379</v>
      </c>
      <c r="P43" s="26">
        <f t="shared" si="16"/>
        <v>96.559819600811224</v>
      </c>
      <c r="Q43" s="26">
        <f t="shared" si="15"/>
        <v>70.842717885432521</v>
      </c>
      <c r="R43" s="29" t="s">
        <v>37</v>
      </c>
      <c r="S43" s="32">
        <f t="shared" si="21"/>
        <v>0.99840482162515665</v>
      </c>
      <c r="T43" s="34">
        <f t="shared" si="22"/>
        <v>-6.2578599607375898</v>
      </c>
    </row>
    <row r="44" spans="2:20" x14ac:dyDescent="0.25">
      <c r="B44" s="7" t="s">
        <v>38</v>
      </c>
      <c r="C44" s="8">
        <v>14121</v>
      </c>
      <c r="D44" s="8">
        <v>22495.943736470101</v>
      </c>
      <c r="E44" s="8">
        <v>5248.7511702800302</v>
      </c>
      <c r="F44" s="8">
        <v>4675.7192772100298</v>
      </c>
      <c r="J44" s="30">
        <f t="shared" si="17"/>
        <v>87.436174955070499</v>
      </c>
      <c r="K44" s="30">
        <f t="shared" si="18"/>
        <v>17.830467100212644</v>
      </c>
      <c r="L44" s="31">
        <f t="shared" si="23"/>
        <v>89.082509829868201</v>
      </c>
      <c r="M44" s="26">
        <f t="shared" si="24"/>
        <v>20.784721601298376</v>
      </c>
      <c r="N44" s="30">
        <f t="shared" si="19"/>
        <v>100.07466032217704</v>
      </c>
      <c r="O44" s="30">
        <f t="shared" si="20"/>
        <v>98.784004556247282</v>
      </c>
      <c r="P44" s="26">
        <f t="shared" si="16"/>
        <v>101.95896511314709</v>
      </c>
      <c r="Q44" s="26">
        <f t="shared" si="15"/>
        <v>115.1511074737074</v>
      </c>
      <c r="R44" s="29" t="s">
        <v>38</v>
      </c>
      <c r="S44" s="32">
        <f t="shared" si="21"/>
        <v>9.7473364014463826E-2</v>
      </c>
      <c r="T44" s="34">
        <f t="shared" si="22"/>
        <v>-4.6023767393561705</v>
      </c>
    </row>
    <row r="45" spans="2:20" x14ac:dyDescent="0.25">
      <c r="B45" s="7" t="s">
        <v>39</v>
      </c>
      <c r="C45" s="8">
        <v>14128</v>
      </c>
      <c r="D45" s="8">
        <v>20859.23037062</v>
      </c>
      <c r="E45" s="8">
        <v>4756.6619221699002</v>
      </c>
      <c r="F45" s="8">
        <v>4149.6257257599</v>
      </c>
      <c r="J45" s="30">
        <f t="shared" si="17"/>
        <v>88.174943420459215</v>
      </c>
      <c r="K45" s="30">
        <f t="shared" si="18"/>
        <v>18.638864823574895</v>
      </c>
      <c r="L45" s="31">
        <f t="shared" si="23"/>
        <v>87.23818916831739</v>
      </c>
      <c r="M45" s="26">
        <f t="shared" si="24"/>
        <v>19.893474744900477</v>
      </c>
      <c r="N45" s="30">
        <f t="shared" si="19"/>
        <v>100.92021427359936</v>
      </c>
      <c r="O45" s="30">
        <f t="shared" si="20"/>
        <v>103.26267378790888</v>
      </c>
      <c r="P45" s="26">
        <f t="shared" si="16"/>
        <v>99.848056626760169</v>
      </c>
      <c r="Q45" s="26">
        <f t="shared" si="15"/>
        <v>110.21343909809312</v>
      </c>
      <c r="R45" s="29" t="s">
        <v>39</v>
      </c>
      <c r="S45" s="32">
        <f t="shared" si="21"/>
        <v>0.44342023882318515</v>
      </c>
      <c r="T45" s="34">
        <f t="shared" si="22"/>
        <v>-3.17593185271192</v>
      </c>
    </row>
    <row r="46" spans="2:20" x14ac:dyDescent="0.25">
      <c r="B46" s="7" t="s">
        <v>40</v>
      </c>
      <c r="C46" s="8">
        <v>14154</v>
      </c>
      <c r="D46" s="8">
        <v>23451.028032980001</v>
      </c>
      <c r="E46" s="8">
        <v>4702.0126985700199</v>
      </c>
      <c r="F46" s="8">
        <v>4187.5549270300198</v>
      </c>
      <c r="J46" s="30">
        <f t="shared" si="17"/>
        <v>88.279194146038179</v>
      </c>
      <c r="K46" s="30">
        <f t="shared" si="18"/>
        <v>18.05856455674979</v>
      </c>
      <c r="L46" s="31">
        <f t="shared" si="23"/>
        <v>89.058775368759484</v>
      </c>
      <c r="M46" s="26">
        <f t="shared" si="24"/>
        <v>17.856594265892799</v>
      </c>
      <c r="N46" s="30">
        <f t="shared" si="19"/>
        <v>101.03953394827651</v>
      </c>
      <c r="O46" s="30">
        <f t="shared" si="20"/>
        <v>100.04770561686421</v>
      </c>
      <c r="P46" s="26">
        <f t="shared" si="16"/>
        <v>101.9317999479897</v>
      </c>
      <c r="Q46" s="26">
        <f t="shared" si="15"/>
        <v>98.928753767756135</v>
      </c>
      <c r="R46" s="29" t="s">
        <v>40</v>
      </c>
      <c r="S46" s="32">
        <f t="shared" si="21"/>
        <v>0.19416083461305234</v>
      </c>
      <c r="T46" s="34">
        <f t="shared" si="22"/>
        <v>-2.0117724595951265</v>
      </c>
    </row>
    <row r="47" spans="2:20" x14ac:dyDescent="0.25">
      <c r="B47" s="7" t="s">
        <v>41</v>
      </c>
      <c r="C47" s="8">
        <v>14174</v>
      </c>
      <c r="D47" s="8">
        <v>26298.836799860099</v>
      </c>
      <c r="E47" s="8">
        <v>4825.0516134701602</v>
      </c>
      <c r="F47" s="8">
        <v>4213.2495109801603</v>
      </c>
      <c r="J47" s="30">
        <f t="shared" si="17"/>
        <v>88.21387494235212</v>
      </c>
      <c r="K47" s="30">
        <f t="shared" si="18"/>
        <v>17.433530498294655</v>
      </c>
      <c r="L47" s="31">
        <f t="shared" si="23"/>
        <v>87.320299314891798</v>
      </c>
      <c r="M47" s="26">
        <f t="shared" si="24"/>
        <v>16.020668682207926</v>
      </c>
      <c r="N47" s="30">
        <f t="shared" si="19"/>
        <v>100.96477316276919</v>
      </c>
      <c r="O47" s="30">
        <f t="shared" si="20"/>
        <v>96.584904169699342</v>
      </c>
      <c r="P47" s="26">
        <f t="shared" si="16"/>
        <v>99.94203540650048</v>
      </c>
      <c r="Q47" s="26">
        <f t="shared" si="15"/>
        <v>88.757394812078829</v>
      </c>
      <c r="R47" s="29" t="s">
        <v>41</v>
      </c>
      <c r="S47" s="32">
        <f t="shared" si="21"/>
        <v>0.43818178250477913</v>
      </c>
      <c r="T47" s="34">
        <f t="shared" si="22"/>
        <v>-1.0986981367047268</v>
      </c>
    </row>
    <row r="48" spans="2:20" x14ac:dyDescent="0.25">
      <c r="B48" s="7" t="s">
        <v>42</v>
      </c>
      <c r="C48" s="8">
        <v>14539</v>
      </c>
      <c r="D48" s="8">
        <v>26605.1052283602</v>
      </c>
      <c r="E48" s="8">
        <v>5488.5651518900504</v>
      </c>
      <c r="F48" s="8">
        <v>4912.2390669300503</v>
      </c>
      <c r="J48" s="30">
        <f t="shared" si="17"/>
        <v>88.315202497969139</v>
      </c>
      <c r="K48" s="30">
        <f t="shared" si="18"/>
        <v>17.622898234239141</v>
      </c>
      <c r="L48" s="31">
        <f t="shared" si="23"/>
        <v>89.499512732184002</v>
      </c>
      <c r="M48" s="26">
        <f t="shared" si="24"/>
        <v>18.463520533997961</v>
      </c>
      <c r="N48" s="30">
        <f t="shared" si="19"/>
        <v>101.080747137098</v>
      </c>
      <c r="O48" s="30">
        <f t="shared" si="20"/>
        <v>97.634035590946482</v>
      </c>
      <c r="P48" s="26">
        <f t="shared" si="16"/>
        <v>102.43624381185572</v>
      </c>
      <c r="Q48" s="26">
        <f t="shared" si="15"/>
        <v>102.29123478952877</v>
      </c>
      <c r="R48" s="29" t="s">
        <v>42</v>
      </c>
      <c r="S48" s="32">
        <f t="shared" si="21"/>
        <v>5.0584685627480752E-2</v>
      </c>
      <c r="T48" s="34">
        <f t="shared" si="22"/>
        <v>-0.43002323933282716</v>
      </c>
    </row>
    <row r="49" spans="2:24" x14ac:dyDescent="0.25">
      <c r="B49" s="7" t="s">
        <v>43</v>
      </c>
      <c r="C49" s="8">
        <v>14561</v>
      </c>
      <c r="D49" s="8">
        <v>23976.661147160001</v>
      </c>
      <c r="E49" s="8">
        <v>4794.7687772901199</v>
      </c>
      <c r="F49" s="8">
        <v>4170.3418369801202</v>
      </c>
      <c r="J49" s="30">
        <f t="shared" si="17"/>
        <v>88.244574576747681</v>
      </c>
      <c r="K49" s="30">
        <f t="shared" si="18"/>
        <v>17.768565139623622</v>
      </c>
      <c r="L49" s="31">
        <f t="shared" si="23"/>
        <v>86.976912353573184</v>
      </c>
      <c r="M49" s="26">
        <f t="shared" si="24"/>
        <v>17.393338511079932</v>
      </c>
      <c r="N49" s="30">
        <f t="shared" si="19"/>
        <v>100.99991028405486</v>
      </c>
      <c r="O49" s="30">
        <f t="shared" si="20"/>
        <v>98.441056526759397</v>
      </c>
      <c r="P49" s="26">
        <f t="shared" si="16"/>
        <v>99.549013484730878</v>
      </c>
      <c r="Q49" s="26">
        <f t="shared" si="15"/>
        <v>96.362233309433648</v>
      </c>
      <c r="R49" s="29" t="s">
        <v>43</v>
      </c>
      <c r="S49" s="32">
        <f t="shared" si="21"/>
        <v>4.9922842659326783E-3</v>
      </c>
      <c r="T49" s="34">
        <f t="shared" si="22"/>
        <v>1.4867347988129609E-2</v>
      </c>
    </row>
    <row r="50" spans="2:24" x14ac:dyDescent="0.25">
      <c r="B50" s="7" t="s">
        <v>44</v>
      </c>
      <c r="C50" s="8">
        <v>14559</v>
      </c>
      <c r="D50" s="8">
        <v>25015.3970431499</v>
      </c>
      <c r="E50" s="8">
        <v>5204.7503613299696</v>
      </c>
      <c r="F50" s="8">
        <v>4656.3823180699701</v>
      </c>
      <c r="J50" s="30">
        <f t="shared" si="17"/>
        <v>87.637645630562332</v>
      </c>
      <c r="K50" s="30">
        <f t="shared" si="18"/>
        <v>17.352438367659602</v>
      </c>
      <c r="L50" s="31">
        <f t="shared" si="23"/>
        <v>89.464085591227573</v>
      </c>
      <c r="M50" s="26">
        <f t="shared" si="24"/>
        <v>18.614065209670745</v>
      </c>
      <c r="N50" s="30">
        <f t="shared" si="19"/>
        <v>100.30525263051035</v>
      </c>
      <c r="O50" s="30">
        <f t="shared" si="20"/>
        <v>96.135639136029354</v>
      </c>
      <c r="P50" s="26">
        <f t="shared" si="16"/>
        <v>102.39569584530499</v>
      </c>
      <c r="Q50" s="26">
        <f t="shared" si="15"/>
        <v>103.12527945274468</v>
      </c>
      <c r="R50" s="29" t="s">
        <v>44</v>
      </c>
      <c r="S50" s="32">
        <f t="shared" si="21"/>
        <v>0.11195731141667942</v>
      </c>
      <c r="T50" s="34">
        <f t="shared" si="22"/>
        <v>0.29647182160644009</v>
      </c>
    </row>
    <row r="51" spans="2:24" x14ac:dyDescent="0.25">
      <c r="B51" s="7" t="s">
        <v>45</v>
      </c>
      <c r="C51" s="8">
        <v>14630</v>
      </c>
      <c r="D51" s="8">
        <v>24398.806479250001</v>
      </c>
      <c r="E51" s="8">
        <v>4654.3185484800097</v>
      </c>
      <c r="F51" s="8">
        <v>4051.0158938500099</v>
      </c>
      <c r="J51" s="30">
        <f t="shared" si="17"/>
        <v>87.567034598936644</v>
      </c>
      <c r="K51" s="30">
        <f t="shared" si="18"/>
        <v>18.061960542792079</v>
      </c>
      <c r="L51" s="31">
        <f t="shared" si="23"/>
        <v>87.037787630006022</v>
      </c>
      <c r="M51" s="26">
        <f t="shared" si="24"/>
        <v>16.603336303745849</v>
      </c>
      <c r="N51" s="30">
        <f t="shared" si="19"/>
        <v>100.22443510837411</v>
      </c>
      <c r="O51" s="30">
        <f t="shared" si="20"/>
        <v>100.06651999221339</v>
      </c>
      <c r="P51" s="26">
        <f t="shared" si="16"/>
        <v>99.6186879943279</v>
      </c>
      <c r="Q51" s="26">
        <f t="shared" si="15"/>
        <v>91.985478555330488</v>
      </c>
      <c r="R51" s="29" t="s">
        <v>45</v>
      </c>
      <c r="S51" s="32">
        <f t="shared" si="21"/>
        <v>-3.8505580243314075E-2</v>
      </c>
      <c r="T51" s="34">
        <f t="shared" si="22"/>
        <v>0.45042640101270581</v>
      </c>
    </row>
    <row r="52" spans="2:24" x14ac:dyDescent="0.25">
      <c r="B52" s="7" t="s">
        <v>46</v>
      </c>
      <c r="C52" s="8">
        <v>13790</v>
      </c>
      <c r="D52" s="8">
        <v>22659.10840243</v>
      </c>
      <c r="E52" s="8">
        <v>4371.6872750400798</v>
      </c>
      <c r="F52" s="8">
        <v>3806.5066673000802</v>
      </c>
      <c r="J52" s="30">
        <f t="shared" si="17"/>
        <v>87.609991169599311</v>
      </c>
      <c r="K52" s="30">
        <f t="shared" si="18"/>
        <v>18.568145694674463</v>
      </c>
      <c r="L52" s="31">
        <f t="shared" si="23"/>
        <v>87.071796947442493</v>
      </c>
      <c r="M52" s="26">
        <f t="shared" si="24"/>
        <v>16.799013446141881</v>
      </c>
      <c r="N52" s="30">
        <f t="shared" si="19"/>
        <v>100.27360084806803</v>
      </c>
      <c r="O52" s="30">
        <f t="shared" si="20"/>
        <v>102.87087705525732</v>
      </c>
      <c r="P52" s="26">
        <f t="shared" si="16"/>
        <v>99.657613197677591</v>
      </c>
      <c r="Q52" s="26">
        <f t="shared" si="15"/>
        <v>93.069565226608589</v>
      </c>
      <c r="R52" s="29" t="s">
        <v>46</v>
      </c>
      <c r="S52" s="32">
        <f t="shared" si="21"/>
        <v>-0.22509743205983823</v>
      </c>
      <c r="T52" s="34">
        <f t="shared" si="22"/>
        <v>0.50626595157227805</v>
      </c>
    </row>
    <row r="53" spans="2:24" x14ac:dyDescent="0.25">
      <c r="B53" s="7" t="s">
        <v>47</v>
      </c>
      <c r="C53" s="8">
        <v>13781</v>
      </c>
      <c r="D53" s="8">
        <v>19945.067337140099</v>
      </c>
      <c r="E53" s="8">
        <v>4654.4743432200703</v>
      </c>
      <c r="F53" s="8">
        <v>4035.17178062007</v>
      </c>
      <c r="J53" s="30">
        <f t="shared" si="17"/>
        <v>87.370943527144007</v>
      </c>
      <c r="K53" s="35">
        <f t="shared" si="18"/>
        <v>18.049953714986351</v>
      </c>
      <c r="L53" s="31">
        <f t="shared" si="23"/>
        <v>86.694468227070459</v>
      </c>
      <c r="M53" s="26">
        <f t="shared" si="24"/>
        <v>20.231427211609848</v>
      </c>
      <c r="N53" s="30">
        <f t="shared" si="19"/>
        <v>100</v>
      </c>
      <c r="O53" s="35">
        <f t="shared" si="20"/>
        <v>100</v>
      </c>
      <c r="P53" s="26">
        <f t="shared" si="16"/>
        <v>99.225743396185962</v>
      </c>
      <c r="Q53" s="26">
        <f t="shared" si="15"/>
        <v>112.08575673416981</v>
      </c>
      <c r="R53" s="29" t="s">
        <v>47</v>
      </c>
      <c r="S53" s="32">
        <f t="shared" si="21"/>
        <v>-3.2412224619440599E-2</v>
      </c>
      <c r="T53" s="34">
        <f t="shared" si="22"/>
        <v>0.49598294178052793</v>
      </c>
    </row>
    <row r="54" spans="2:24" x14ac:dyDescent="0.25">
      <c r="B54" s="7" t="s">
        <v>48</v>
      </c>
      <c r="C54" s="8">
        <v>13725</v>
      </c>
      <c r="D54" s="8">
        <v>21583.441195359999</v>
      </c>
      <c r="E54" s="8">
        <v>4969.6203495399604</v>
      </c>
      <c r="F54" s="8">
        <v>4454.56451697996</v>
      </c>
      <c r="J54" s="30">
        <f t="shared" si="17"/>
        <v>87.235748517991169</v>
      </c>
      <c r="K54" s="30">
        <f t="shared" si="18"/>
        <v>17.220332194889941</v>
      </c>
      <c r="L54" s="31">
        <f t="shared" si="23"/>
        <v>89.635911873878271</v>
      </c>
      <c r="M54" s="26">
        <f t="shared" si="24"/>
        <v>20.638805817200275</v>
      </c>
      <c r="N54" s="30">
        <f t="shared" si="19"/>
        <v>99.845263191977736</v>
      </c>
      <c r="O54" s="30">
        <f t="shared" si="20"/>
        <v>95.403747105414453</v>
      </c>
      <c r="P54" s="26">
        <f t="shared" si="16"/>
        <v>102.59235880408066</v>
      </c>
      <c r="Q54" s="26">
        <f t="shared" si="15"/>
        <v>114.34270770492046</v>
      </c>
      <c r="R54" s="29" t="s">
        <v>48</v>
      </c>
      <c r="S54" s="32">
        <f t="shared" si="21"/>
        <v>-4.3342188700188577E-2</v>
      </c>
      <c r="T54" s="34">
        <f t="shared" si="22"/>
        <v>0.44531258113658129</v>
      </c>
    </row>
    <row r="55" spans="2:24" x14ac:dyDescent="0.25">
      <c r="B55" s="7" t="s">
        <v>49</v>
      </c>
      <c r="C55" s="8">
        <v>13698</v>
      </c>
      <c r="D55" s="8">
        <v>25183.368657410101</v>
      </c>
      <c r="E55" s="8">
        <v>4250.9511084599699</v>
      </c>
      <c r="F55" s="8">
        <v>3659.2866044099701</v>
      </c>
      <c r="J55" s="30">
        <f t="shared" si="17"/>
        <v>87.11356949935751</v>
      </c>
      <c r="K55" s="30">
        <f t="shared" si="18"/>
        <v>16.463013640290072</v>
      </c>
      <c r="L55" s="31">
        <f t="shared" si="23"/>
        <v>86.081597060184791</v>
      </c>
      <c r="M55" s="26">
        <f t="shared" si="24"/>
        <v>14.530568384993403</v>
      </c>
      <c r="N55" s="30">
        <f t="shared" si="19"/>
        <v>99.705423774316301</v>
      </c>
      <c r="O55" s="30">
        <f t="shared" si="20"/>
        <v>91.208065683965216</v>
      </c>
      <c r="P55" s="26">
        <f t="shared" si="16"/>
        <v>98.524284602055772</v>
      </c>
      <c r="Q55" s="26">
        <f t="shared" si="15"/>
        <v>80.501970334301163</v>
      </c>
      <c r="R55" s="29" t="s">
        <v>49</v>
      </c>
      <c r="S55" s="32">
        <f t="shared" si="21"/>
        <v>-9.6699025554241258E-2</v>
      </c>
      <c r="T55" s="34">
        <f t="shared" si="22"/>
        <v>0.37174326334088276</v>
      </c>
    </row>
    <row r="56" spans="2:24" x14ac:dyDescent="0.25">
      <c r="B56" s="7" t="s">
        <v>50</v>
      </c>
      <c r="C56" s="8">
        <v>14315</v>
      </c>
      <c r="D56" s="8">
        <v>25930.44129794</v>
      </c>
      <c r="E56" s="8">
        <v>4039.6615687901599</v>
      </c>
      <c r="F56" s="8">
        <v>3495.5602352301598</v>
      </c>
      <c r="J56" s="30">
        <f t="shared" si="17"/>
        <v>86.961624457852423</v>
      </c>
      <c r="K56" s="30">
        <f t="shared" si="18"/>
        <v>15.815482719680265</v>
      </c>
      <c r="L56" s="31">
        <f t="shared" si="23"/>
        <v>86.531016910831141</v>
      </c>
      <c r="M56" s="26">
        <f t="shared" si="24"/>
        <v>13.480527365756242</v>
      </c>
      <c r="N56" s="30">
        <f t="shared" si="19"/>
        <v>99.53151579602158</v>
      </c>
      <c r="O56" s="30">
        <f t="shared" si="20"/>
        <v>87.62062756177113</v>
      </c>
      <c r="P56" s="26">
        <f t="shared" si="16"/>
        <v>99.038665965588521</v>
      </c>
      <c r="Q56" s="26">
        <f t="shared" si="15"/>
        <v>74.684553648266444</v>
      </c>
      <c r="R56" s="29" t="s">
        <v>50</v>
      </c>
      <c r="S56" s="32">
        <f t="shared" si="21"/>
        <v>-8.1688135408014895E-2</v>
      </c>
      <c r="T56" s="34">
        <f t="shared" si="22"/>
        <v>0.28566207490085699</v>
      </c>
    </row>
    <row r="57" spans="2:24" x14ac:dyDescent="0.25">
      <c r="B57" s="7" t="s">
        <v>51</v>
      </c>
      <c r="C57" s="8">
        <v>14357</v>
      </c>
      <c r="D57" s="8">
        <v>21903.61627011</v>
      </c>
      <c r="E57" s="8">
        <v>4370.8145776200399</v>
      </c>
      <c r="F57" s="8">
        <v>3767.8935818300401</v>
      </c>
      <c r="J57" s="30">
        <f t="shared" si="17"/>
        <v>86.547700826954639</v>
      </c>
      <c r="K57" s="30">
        <f t="shared" si="18"/>
        <v>15.419597675056952</v>
      </c>
      <c r="L57" s="31">
        <f t="shared" si="23"/>
        <v>86.205752152535894</v>
      </c>
      <c r="M57" s="26">
        <f t="shared" si="24"/>
        <v>17.202152993210365</v>
      </c>
      <c r="N57" s="30">
        <f t="shared" si="19"/>
        <v>99.057761462844212</v>
      </c>
      <c r="O57" s="30">
        <f t="shared" si="20"/>
        <v>85.42735299234873</v>
      </c>
      <c r="P57" s="26">
        <f t="shared" si="16"/>
        <v>98.666385725540309</v>
      </c>
      <c r="Q57" s="26">
        <f t="shared" si="15"/>
        <v>95.303031048372816</v>
      </c>
      <c r="R57" s="29" t="s">
        <v>51</v>
      </c>
      <c r="S57" s="32">
        <f t="shared" si="21"/>
        <v>-6.6237130244045761E-2</v>
      </c>
      <c r="T57" s="34">
        <f t="shared" si="22"/>
        <v>0.23554152542267576</v>
      </c>
    </row>
    <row r="58" spans="2:24" x14ac:dyDescent="0.25">
      <c r="B58" s="7" t="s">
        <v>52</v>
      </c>
      <c r="C58" s="8">
        <v>14464</v>
      </c>
      <c r="D58" s="8">
        <v>22740.456681240001</v>
      </c>
      <c r="E58" s="8">
        <v>4610.1750802300403</v>
      </c>
      <c r="F58" s="8">
        <v>4104.3527423900396</v>
      </c>
      <c r="J58" s="30">
        <f t="shared" si="17"/>
        <v>87.289787174077148</v>
      </c>
      <c r="K58" s="30">
        <f t="shared" si="18"/>
        <v>16.734869830658159</v>
      </c>
      <c r="L58" s="31">
        <f t="shared" si="23"/>
        <v>89.02813170785781</v>
      </c>
      <c r="M58" s="26">
        <f t="shared" si="24"/>
        <v>18.048682134761048</v>
      </c>
      <c r="N58" s="30">
        <f t="shared" si="19"/>
        <v>99.907112880105672</v>
      </c>
      <c r="O58" s="30">
        <f t="shared" si="20"/>
        <v>92.714198024583766</v>
      </c>
      <c r="P58" s="26">
        <f t="shared" si="16"/>
        <v>101.89672689090162</v>
      </c>
      <c r="Q58" s="26">
        <f t="shared" si="15"/>
        <v>99.992955216144139</v>
      </c>
      <c r="R58" s="29" t="s">
        <v>52</v>
      </c>
      <c r="S58" s="32">
        <f t="shared" si="21"/>
        <v>-7.8618633371450586E-2</v>
      </c>
      <c r="T58" s="34">
        <f t="shared" si="22"/>
        <v>0.19320412429016676</v>
      </c>
    </row>
    <row r="59" spans="2:24" x14ac:dyDescent="0.25">
      <c r="B59" s="7" t="s">
        <v>53</v>
      </c>
      <c r="C59" s="8">
        <v>14488</v>
      </c>
      <c r="D59" s="8">
        <v>24745.705518979801</v>
      </c>
      <c r="E59" s="8">
        <v>3794.8465780997799</v>
      </c>
      <c r="F59" s="8">
        <v>3203.8334734397799</v>
      </c>
      <c r="J59" s="30">
        <f t="shared" si="17"/>
        <v>87.470194426089535</v>
      </c>
      <c r="K59" s="30">
        <f t="shared" si="18"/>
        <v>16.831097135323475</v>
      </c>
      <c r="L59" s="31">
        <f t="shared" si="23"/>
        <v>84.425902536593668</v>
      </c>
      <c r="M59" s="26">
        <f t="shared" si="24"/>
        <v>12.947028206500152</v>
      </c>
      <c r="N59" s="30">
        <f t="shared" si="19"/>
        <v>100.11359714676161</v>
      </c>
      <c r="O59" s="30">
        <f t="shared" si="20"/>
        <v>93.247314652940659</v>
      </c>
      <c r="P59" s="26">
        <f t="shared" si="16"/>
        <v>96.629267269346371</v>
      </c>
      <c r="Q59" s="26">
        <f t="shared" si="15"/>
        <v>71.728872056611479</v>
      </c>
      <c r="R59" s="29" t="s">
        <v>53</v>
      </c>
      <c r="S59" s="32">
        <f t="shared" si="21"/>
        <v>-0.12446500649096548</v>
      </c>
      <c r="T59" s="34">
        <f t="shared" si="22"/>
        <v>0.1639461383460751</v>
      </c>
    </row>
    <row r="60" spans="2:24" x14ac:dyDescent="0.25">
      <c r="B60" s="7" t="s">
        <v>54</v>
      </c>
      <c r="C60" s="8">
        <v>14425</v>
      </c>
      <c r="D60" s="8">
        <v>25188.808344360201</v>
      </c>
      <c r="E60" s="8">
        <v>5274.6629815145197</v>
      </c>
      <c r="F60" s="8">
        <v>4720.7897318938603</v>
      </c>
      <c r="J60" s="30">
        <f t="shared" si="17"/>
        <v>87.793285364938001</v>
      </c>
      <c r="K60" s="30">
        <f t="shared" si="18"/>
        <v>17.083099087938265</v>
      </c>
      <c r="L60" s="31">
        <f t="shared" si="23"/>
        <v>89.499362299321248</v>
      </c>
      <c r="M60" s="26">
        <f t="shared" si="24"/>
        <v>18.741615988161069</v>
      </c>
      <c r="N60" s="30">
        <f t="shared" si="19"/>
        <v>100.48338935204791</v>
      </c>
      <c r="O60" s="30">
        <f t="shared" si="20"/>
        <v>94.643450934473393</v>
      </c>
      <c r="P60" s="26">
        <f t="shared" si="16"/>
        <v>102.43607163463446</v>
      </c>
      <c r="Q60" s="26">
        <f t="shared" si="15"/>
        <v>103.83193377720659</v>
      </c>
      <c r="R60" s="29" t="s">
        <v>54</v>
      </c>
      <c r="S60" s="32">
        <f t="shared" ref="S60:S81" si="25">F60/F56-1</f>
        <v>0.35051019413574114</v>
      </c>
      <c r="T60" s="34">
        <f t="shared" si="22"/>
        <v>0.10727410852507605</v>
      </c>
    </row>
    <row r="61" spans="2:24" x14ac:dyDescent="0.25">
      <c r="B61" s="7" t="s">
        <v>55</v>
      </c>
      <c r="C61" s="8">
        <v>14595</v>
      </c>
      <c r="D61" s="8">
        <v>23684.476600570099</v>
      </c>
      <c r="E61" s="8">
        <v>4791.8199981240396</v>
      </c>
      <c r="F61" s="8">
        <v>4165.40363429844</v>
      </c>
      <c r="J61" s="30">
        <f t="shared" si="17"/>
        <v>86.233920164902159</v>
      </c>
      <c r="K61" s="30">
        <f t="shared" si="18"/>
        <v>15.883369514636216</v>
      </c>
      <c r="L61" s="31">
        <f t="shared" si="23"/>
        <v>86.927381160585398</v>
      </c>
      <c r="M61" s="26">
        <f t="shared" si="24"/>
        <v>17.587062211871622</v>
      </c>
      <c r="N61" s="30">
        <f t="shared" si="19"/>
        <v>98.698625290811236</v>
      </c>
      <c r="O61" s="30">
        <f t="shared" si="20"/>
        <v>87.996732653384683</v>
      </c>
      <c r="P61" s="26">
        <f t="shared" si="16"/>
        <v>99.492322792163961</v>
      </c>
      <c r="Q61" s="26">
        <f t="shared" si="15"/>
        <v>97.435497561800375</v>
      </c>
      <c r="R61" s="29" t="s">
        <v>55</v>
      </c>
      <c r="S61" s="32">
        <f t="shared" si="25"/>
        <v>0.10549927800119341</v>
      </c>
      <c r="T61" s="34">
        <f t="shared" si="22"/>
        <v>7.5037453843416119E-2</v>
      </c>
      <c r="X61" s="23"/>
    </row>
    <row r="62" spans="2:24" x14ac:dyDescent="0.25">
      <c r="B62" s="7" t="s">
        <v>56</v>
      </c>
      <c r="C62" s="8">
        <v>14762</v>
      </c>
      <c r="D62" s="8">
        <v>25119.961913039901</v>
      </c>
      <c r="E62" s="8">
        <v>5300.0520331214302</v>
      </c>
      <c r="F62" s="8">
        <v>4787.0332561254199</v>
      </c>
      <c r="J62" s="30">
        <f t="shared" si="17"/>
        <v>86.4900974366996</v>
      </c>
      <c r="K62" s="30">
        <f t="shared" si="18"/>
        <v>16.208827303245528</v>
      </c>
      <c r="L62" s="31">
        <f t="shared" si="23"/>
        <v>90.320495463251689</v>
      </c>
      <c r="M62" s="26">
        <f t="shared" si="24"/>
        <v>19.056689945220207</v>
      </c>
      <c r="N62" s="30">
        <f t="shared" si="19"/>
        <v>98.991831775090361</v>
      </c>
      <c r="O62" s="30">
        <f t="shared" si="20"/>
        <v>89.799827518603607</v>
      </c>
      <c r="P62" s="26">
        <f t="shared" si="16"/>
        <v>103.3758957120468</v>
      </c>
      <c r="Q62" s="26">
        <f t="shared" si="15"/>
        <v>105.57750034227507</v>
      </c>
      <c r="R62" s="29" t="s">
        <v>56</v>
      </c>
      <c r="S62" s="32">
        <f t="shared" si="25"/>
        <v>0.16633085813619486</v>
      </c>
      <c r="T62" s="34">
        <f t="shared" si="22"/>
        <v>4.8107828811814482E-2</v>
      </c>
      <c r="W62" s="23"/>
      <c r="X62" s="23"/>
    </row>
    <row r="63" spans="2:24" x14ac:dyDescent="0.25">
      <c r="B63" s="7" t="s">
        <v>57</v>
      </c>
      <c r="C63" s="8">
        <v>14911</v>
      </c>
      <c r="D63" s="8">
        <v>26752.986687649998</v>
      </c>
      <c r="E63" s="8">
        <v>2787.9603583170901</v>
      </c>
      <c r="F63" s="8">
        <v>2179.8627603980899</v>
      </c>
      <c r="J63" s="30">
        <f t="shared" si="17"/>
        <v>86.48334618305779</v>
      </c>
      <c r="K63" s="30">
        <f t="shared" si="18"/>
        <v>16.175268642740988</v>
      </c>
      <c r="L63" s="31">
        <f t="shared" si="23"/>
        <v>78.188441736450329</v>
      </c>
      <c r="M63" s="26">
        <f t="shared" si="24"/>
        <v>8.1481099132919681</v>
      </c>
      <c r="N63" s="30">
        <f t="shared" si="19"/>
        <v>98.984104659679602</v>
      </c>
      <c r="O63" s="30">
        <f t="shared" si="20"/>
        <v>89.613906485040644</v>
      </c>
      <c r="P63" s="26">
        <f t="shared" si="16"/>
        <v>89.490211024399784</v>
      </c>
      <c r="Q63" s="26">
        <f t="shared" si="15"/>
        <v>45.141998932256705</v>
      </c>
      <c r="R63" s="29" t="s">
        <v>57</v>
      </c>
      <c r="S63" s="32">
        <f t="shared" si="25"/>
        <v>-0.31960797011784414</v>
      </c>
      <c r="T63" s="34">
        <f t="shared" si="22"/>
        <v>2.6030328773796942E-2</v>
      </c>
      <c r="W63" s="23"/>
      <c r="X63" s="23"/>
    </row>
    <row r="64" spans="2:24" x14ac:dyDescent="0.25">
      <c r="B64" s="7" t="s">
        <v>58</v>
      </c>
      <c r="C64" s="8">
        <v>14306</v>
      </c>
      <c r="D64" s="8">
        <v>27313.4054160298</v>
      </c>
      <c r="E64" s="8">
        <v>6047.6157264633202</v>
      </c>
      <c r="F64" s="8">
        <v>5474.5479774055202</v>
      </c>
      <c r="J64" s="30">
        <f t="shared" si="17"/>
        <v>86.467657912295621</v>
      </c>
      <c r="K64" s="30">
        <f t="shared" si="18"/>
        <v>16.269937159736585</v>
      </c>
      <c r="L64" s="31">
        <f t="shared" si="23"/>
        <v>90.524071386510968</v>
      </c>
      <c r="M64" s="26">
        <f t="shared" si="24"/>
        <v>20.043447142598321</v>
      </c>
      <c r="N64" s="30">
        <f t="shared" si="19"/>
        <v>98.966148723611127</v>
      </c>
      <c r="O64" s="30">
        <f t="shared" si="20"/>
        <v>90.138387148484099</v>
      </c>
      <c r="P64" s="26">
        <f t="shared" si="16"/>
        <v>103.60889757175092</v>
      </c>
      <c r="Q64" s="26">
        <f t="shared" si="15"/>
        <v>111.04431323808232</v>
      </c>
      <c r="R64" s="29" t="s">
        <v>58</v>
      </c>
      <c r="S64" s="32">
        <f t="shared" si="25"/>
        <v>0.15966782854555817</v>
      </c>
      <c r="T64" s="34">
        <f t="shared" si="22"/>
        <v>7.1011408657090935E-2</v>
      </c>
      <c r="W64" s="23"/>
      <c r="X64" s="23"/>
    </row>
    <row r="65" spans="2:24" x14ac:dyDescent="0.25">
      <c r="B65" s="7" t="s">
        <v>59</v>
      </c>
      <c r="C65" s="8">
        <v>14834</v>
      </c>
      <c r="D65" s="8">
        <v>23752.955109439899</v>
      </c>
      <c r="E65" s="8">
        <v>4770.4768170732405</v>
      </c>
      <c r="F65" s="8">
        <v>4145.5622979952404</v>
      </c>
      <c r="J65" s="30">
        <f t="shared" si="17"/>
        <v>88.591760598938905</v>
      </c>
      <c r="K65" s="30">
        <f t="shared" si="18"/>
        <v>18.051760150784823</v>
      </c>
      <c r="L65" s="31">
        <f t="shared" si="23"/>
        <v>86.900376146018161</v>
      </c>
      <c r="M65" s="26">
        <f t="shared" si="24"/>
        <v>17.452827569853451</v>
      </c>
      <c r="N65" s="30">
        <f t="shared" si="19"/>
        <v>101.39728040297015</v>
      </c>
      <c r="O65" s="30">
        <f t="shared" si="20"/>
        <v>100.0100079802253</v>
      </c>
      <c r="P65" s="26">
        <f t="shared" si="16"/>
        <v>99.461414330520938</v>
      </c>
      <c r="Q65" s="26">
        <f t="shared" si="15"/>
        <v>96.691813427548439</v>
      </c>
      <c r="R65" s="29" t="s">
        <v>59</v>
      </c>
      <c r="S65" s="32">
        <f t="shared" si="25"/>
        <v>-4.7633646208553593E-3</v>
      </c>
      <c r="T65" s="34">
        <f t="shared" si="22"/>
        <v>8.6577738742184163E-2</v>
      </c>
      <c r="W65" s="23"/>
      <c r="X65" s="23"/>
    </row>
    <row r="66" spans="2:24" x14ac:dyDescent="0.25">
      <c r="B66" s="7" t="s">
        <v>60</v>
      </c>
      <c r="C66" s="8">
        <v>15030</v>
      </c>
      <c r="D66" s="8">
        <v>24305.067723359902</v>
      </c>
      <c r="E66" s="8">
        <v>5233.6544889322604</v>
      </c>
      <c r="F66" s="8">
        <v>4723.7783856904098</v>
      </c>
      <c r="J66" s="30">
        <f t="shared" si="17"/>
        <v>88.261233464933909</v>
      </c>
      <c r="K66" s="30">
        <f t="shared" si="18"/>
        <v>18.032597650817912</v>
      </c>
      <c r="L66" s="31">
        <f t="shared" si="23"/>
        <v>90.257742380203013</v>
      </c>
      <c r="M66" s="26">
        <f t="shared" si="24"/>
        <v>19.435364013202598</v>
      </c>
      <c r="N66" s="30">
        <f t="shared" si="19"/>
        <v>101.01897713570338</v>
      </c>
      <c r="O66" s="30">
        <f t="shared" si="20"/>
        <v>99.903844273273506</v>
      </c>
      <c r="P66" s="26">
        <f t="shared" si="16"/>
        <v>103.30407196777284</v>
      </c>
      <c r="Q66" s="26">
        <f t="shared" si="15"/>
        <v>107.67542299604891</v>
      </c>
      <c r="R66" s="29" t="s">
        <v>60</v>
      </c>
      <c r="S66" s="32">
        <f t="shared" si="25"/>
        <v>-1.3213793815631036E-2</v>
      </c>
      <c r="T66" s="34">
        <f t="shared" si="22"/>
        <v>7.9095366720109139E-2</v>
      </c>
      <c r="W66" s="23"/>
      <c r="X66" s="23"/>
    </row>
    <row r="67" spans="2:24" x14ac:dyDescent="0.25">
      <c r="B67" s="29" t="s">
        <v>61</v>
      </c>
      <c r="C67" s="8">
        <v>15448</v>
      </c>
      <c r="D67" s="8">
        <v>25407.031869460101</v>
      </c>
      <c r="E67" s="8">
        <v>4477.1677081192101</v>
      </c>
      <c r="F67" s="8">
        <v>3881.0262232006999</v>
      </c>
      <c r="G67" s="28"/>
      <c r="H67" s="28"/>
      <c r="I67" s="28"/>
      <c r="J67" s="30">
        <f t="shared" si="17"/>
        <v>87.789640539292321</v>
      </c>
      <c r="K67" s="30">
        <f t="shared" si="18"/>
        <v>18.668161733036939</v>
      </c>
      <c r="L67" s="31">
        <f t="shared" si="23"/>
        <v>86.684852483023462</v>
      </c>
      <c r="M67" s="26">
        <f t="shared" si="24"/>
        <v>15.275401877484917</v>
      </c>
      <c r="N67" s="30">
        <f t="shared" si="19"/>
        <v>100.4792176841014</v>
      </c>
      <c r="O67" s="30">
        <f t="shared" si="20"/>
        <v>103.42498395182757</v>
      </c>
      <c r="P67" s="26">
        <f t="shared" si="16"/>
        <v>99.21473774183589</v>
      </c>
      <c r="Q67" s="26">
        <f t="shared" si="15"/>
        <v>84.628482259221499</v>
      </c>
      <c r="R67" s="29" t="s">
        <v>61</v>
      </c>
      <c r="S67" s="32">
        <f t="shared" si="25"/>
        <v>0.78039934151264689</v>
      </c>
      <c r="T67" s="34">
        <f t="shared" si="22"/>
        <v>4.8441439427038116E-2</v>
      </c>
      <c r="W67" s="23"/>
      <c r="X67" s="23"/>
    </row>
    <row r="68" spans="2:24" x14ac:dyDescent="0.25">
      <c r="B68" s="7" t="s">
        <v>62</v>
      </c>
      <c r="C68" s="8">
        <v>14917</v>
      </c>
      <c r="D68" s="8">
        <v>24720.605950310099</v>
      </c>
      <c r="E68" s="8">
        <v>5533.4132622453399</v>
      </c>
      <c r="F68" s="8">
        <v>4935.9132425522303</v>
      </c>
      <c r="J68" s="30">
        <f t="shared" si="17"/>
        <v>87.034484652245368</v>
      </c>
      <c r="K68" s="30">
        <f t="shared" si="18"/>
        <v>18.218536963314627</v>
      </c>
      <c r="L68" s="31">
        <f t="shared" si="23"/>
        <v>89.201962850491</v>
      </c>
      <c r="M68" s="26">
        <f t="shared" si="24"/>
        <v>19.966797142730691</v>
      </c>
      <c r="N68" s="30">
        <f t="shared" si="19"/>
        <v>99.61490758676068</v>
      </c>
      <c r="O68" s="30">
        <f t="shared" si="20"/>
        <v>100.93398161009301</v>
      </c>
      <c r="P68" s="26">
        <f t="shared" si="16"/>
        <v>102.09568450268382</v>
      </c>
      <c r="Q68" s="26">
        <f t="shared" si="15"/>
        <v>110.61965841027526</v>
      </c>
      <c r="R68" s="29" t="s">
        <v>62</v>
      </c>
      <c r="S68" s="32">
        <f t="shared" si="25"/>
        <v>-9.8388896594994835E-2</v>
      </c>
      <c r="T68" s="34">
        <f t="shared" si="22"/>
        <v>7.6315080785246889E-3</v>
      </c>
      <c r="W68" s="23"/>
      <c r="X68" s="23"/>
    </row>
    <row r="69" spans="2:24" x14ac:dyDescent="0.25">
      <c r="B69" s="7" t="s">
        <v>63</v>
      </c>
      <c r="C69" s="8">
        <v>15192</v>
      </c>
      <c r="D69" s="8">
        <v>17909.01448962</v>
      </c>
      <c r="E69" s="8">
        <v>4212.15598074438</v>
      </c>
      <c r="F69" s="8">
        <v>3580.9224726351499</v>
      </c>
      <c r="J69" s="30">
        <f t="shared" si="17"/>
        <v>86.238135533122531</v>
      </c>
      <c r="K69" s="30">
        <f t="shared" si="18"/>
        <v>17.603347565060552</v>
      </c>
      <c r="L69" s="31">
        <f t="shared" si="23"/>
        <v>85.014004443451839</v>
      </c>
      <c r="M69" s="26">
        <f t="shared" si="24"/>
        <v>19.995083898729547</v>
      </c>
      <c r="N69" s="30">
        <f t="shared" si="19"/>
        <v>98.703449970561962</v>
      </c>
      <c r="O69" s="30">
        <f t="shared" si="20"/>
        <v>97.525721356531818</v>
      </c>
      <c r="P69" s="26">
        <f t="shared" si="16"/>
        <v>97.302376524113043</v>
      </c>
      <c r="Q69" s="26">
        <f t="shared" si="15"/>
        <v>110.77637214176461</v>
      </c>
      <c r="R69" s="29" t="s">
        <v>63</v>
      </c>
      <c r="S69" s="32">
        <f t="shared" si="25"/>
        <v>-0.13620343508844279</v>
      </c>
      <c r="T69" s="34">
        <f t="shared" si="22"/>
        <v>-5.9009133936453358E-3</v>
      </c>
      <c r="W69" s="23"/>
      <c r="X69" s="23"/>
    </row>
    <row r="70" spans="2:24" x14ac:dyDescent="0.25">
      <c r="B70" s="7" t="s">
        <v>64</v>
      </c>
      <c r="C70" s="8">
        <v>15391</v>
      </c>
      <c r="D70" s="8">
        <v>20068.640170959901</v>
      </c>
      <c r="E70" s="8">
        <v>4057.30841239864</v>
      </c>
      <c r="F70" s="8">
        <v>3539.4789611055498</v>
      </c>
      <c r="J70" s="30">
        <f t="shared" si="17"/>
        <v>86.676190033864685</v>
      </c>
      <c r="K70" s="30">
        <f t="shared" si="18"/>
        <v>18.113700593313411</v>
      </c>
      <c r="L70" s="31">
        <f t="shared" si="23"/>
        <v>87.23711883201517</v>
      </c>
      <c r="M70" s="26">
        <f t="shared" si="24"/>
        <v>17.636864934313351</v>
      </c>
      <c r="N70" s="30">
        <f t="shared" si="19"/>
        <v>99.204823176639408</v>
      </c>
      <c r="O70" s="30">
        <f t="shared" si="20"/>
        <v>100.35316920660098</v>
      </c>
      <c r="P70" s="26">
        <f t="shared" si="16"/>
        <v>99.846831578409976</v>
      </c>
      <c r="Q70" s="26">
        <f t="shared" si="15"/>
        <v>97.711413629110723</v>
      </c>
      <c r="R70" s="29" t="s">
        <v>64</v>
      </c>
      <c r="S70" s="32">
        <f t="shared" si="25"/>
        <v>-0.2507102001593513</v>
      </c>
      <c r="T70" s="34">
        <f t="shared" si="22"/>
        <v>-0.12456877126855025</v>
      </c>
      <c r="W70" s="23"/>
      <c r="X70" s="23"/>
    </row>
    <row r="71" spans="2:24" x14ac:dyDescent="0.25">
      <c r="B71" s="7" t="s">
        <v>65</v>
      </c>
      <c r="C71" s="8">
        <v>15410</v>
      </c>
      <c r="D71" s="8">
        <v>23581.7764111201</v>
      </c>
      <c r="E71" s="8">
        <v>3619.0903600705701</v>
      </c>
      <c r="F71" s="8">
        <v>3021.92076304377</v>
      </c>
      <c r="J71" s="30">
        <f t="shared" si="17"/>
        <v>88.396728087740357</v>
      </c>
      <c r="K71" s="30">
        <f t="shared" si="18"/>
        <v>18.402949651913161</v>
      </c>
      <c r="L71" s="31">
        <f t="shared" si="23"/>
        <v>83.4994560065321</v>
      </c>
      <c r="M71" s="26">
        <f t="shared" si="24"/>
        <v>12.814644284468615</v>
      </c>
      <c r="N71" s="30">
        <f t="shared" si="19"/>
        <v>101.17405686511518</v>
      </c>
      <c r="O71" s="30">
        <f t="shared" si="20"/>
        <v>101.95566117509614</v>
      </c>
      <c r="P71" s="26">
        <f t="shared" si="16"/>
        <v>95.568907277040978</v>
      </c>
      <c r="Q71" s="26">
        <f t="shared" si="15"/>
        <v>70.995441244976661</v>
      </c>
      <c r="R71" s="29" t="s">
        <v>65</v>
      </c>
      <c r="S71" s="32">
        <f t="shared" si="25"/>
        <v>-0.22136038530768332</v>
      </c>
      <c r="T71" s="34">
        <f t="shared" si="22"/>
        <v>-0.11724895969153712</v>
      </c>
      <c r="W71" s="23"/>
      <c r="X71" s="23"/>
    </row>
    <row r="72" spans="2:24" x14ac:dyDescent="0.25">
      <c r="B72" s="7" t="s">
        <v>66</v>
      </c>
      <c r="C72" s="8">
        <v>15090</v>
      </c>
      <c r="D72" s="8">
        <v>26214.6002138699</v>
      </c>
      <c r="E72" s="8">
        <v>6343.1543404475196</v>
      </c>
      <c r="F72" s="8">
        <v>5769.3640706247097</v>
      </c>
      <c r="J72" s="30">
        <f t="shared" si="17"/>
        <v>89.796981495848968</v>
      </c>
      <c r="K72" s="30">
        <f t="shared" si="18"/>
        <v>19.067721170963576</v>
      </c>
      <c r="L72" s="31">
        <f t="shared" si="23"/>
        <v>90.954180853459604</v>
      </c>
      <c r="M72" s="26">
        <f t="shared" si="24"/>
        <v>22.008209255742123</v>
      </c>
      <c r="N72" s="30">
        <f t="shared" si="19"/>
        <v>102.77671027777244</v>
      </c>
      <c r="O72" s="30">
        <f t="shared" si="20"/>
        <v>105.63861532305316</v>
      </c>
      <c r="P72" s="26">
        <f t="shared" si="16"/>
        <v>104.10117732699358</v>
      </c>
      <c r="Q72" s="26">
        <f t="shared" si="15"/>
        <v>121.92944981055184</v>
      </c>
      <c r="R72" s="29" t="s">
        <v>66</v>
      </c>
      <c r="S72" s="32">
        <f t="shared" si="25"/>
        <v>0.16885443222286534</v>
      </c>
      <c r="T72" s="34">
        <f t="shared" si="22"/>
        <v>2.7127482198403621E-2</v>
      </c>
      <c r="W72" s="23"/>
      <c r="X72" s="23"/>
    </row>
    <row r="73" spans="2:24" x14ac:dyDescent="0.25">
      <c r="B73" s="7" t="s">
        <v>67</v>
      </c>
      <c r="C73" s="8">
        <v>15421</v>
      </c>
      <c r="D73" s="8">
        <v>26619.8123180601</v>
      </c>
      <c r="E73" s="8">
        <v>-832.07539630406995</v>
      </c>
      <c r="F73" s="8">
        <v>-1464.2354716361999</v>
      </c>
      <c r="J73" s="30">
        <f t="shared" si="17"/>
        <v>92.197063136260809</v>
      </c>
      <c r="K73" s="30">
        <f t="shared" si="18"/>
        <v>19.73041463336169</v>
      </c>
      <c r="L73" s="31">
        <f>AVERAGE(L72,L74)</f>
        <v>91.896156658954581</v>
      </c>
      <c r="M73" s="31">
        <f>AVERAGE(M72,M74)</f>
        <v>21.152080133128564</v>
      </c>
      <c r="N73" s="30">
        <f t="shared" si="19"/>
        <v>105.52371236281482</v>
      </c>
      <c r="O73" s="30">
        <f t="shared" si="20"/>
        <v>109.31005666225117</v>
      </c>
      <c r="P73" s="26">
        <f>L73/$J$53*100</f>
        <v>105.17931127801626</v>
      </c>
      <c r="Q73" s="26">
        <f t="shared" si="15"/>
        <v>117.18634001574534</v>
      </c>
      <c r="R73" s="29" t="s">
        <v>67</v>
      </c>
      <c r="S73" s="32">
        <f t="shared" si="25"/>
        <v>-1.4088989590882401</v>
      </c>
      <c r="T73" s="34">
        <f t="shared" si="22"/>
        <v>0.24792203943121272</v>
      </c>
      <c r="W73" s="23"/>
      <c r="X73" s="23"/>
    </row>
    <row r="74" spans="2:24" x14ac:dyDescent="0.25">
      <c r="B74" s="7" t="s">
        <v>68</v>
      </c>
      <c r="C74" s="8">
        <v>15731</v>
      </c>
      <c r="D74" s="8">
        <v>33824.366273710002</v>
      </c>
      <c r="E74" s="8">
        <v>7394.5658171852401</v>
      </c>
      <c r="F74" s="8">
        <v>6864.9768085293399</v>
      </c>
      <c r="J74" s="30">
        <f t="shared" si="17"/>
        <v>93.533832757650913</v>
      </c>
      <c r="K74" s="30">
        <f t="shared" si="18"/>
        <v>20.509186427568771</v>
      </c>
      <c r="L74" s="31">
        <f t="shared" ref="L74:L81" si="26">F74/E74*100</f>
        <v>92.838132464449558</v>
      </c>
      <c r="M74" s="26">
        <f t="shared" ref="M74:M81" si="27">F74/D74*100</f>
        <v>20.295951010515001</v>
      </c>
      <c r="N74" s="30">
        <f t="shared" si="19"/>
        <v>107.05370570777029</v>
      </c>
      <c r="O74" s="30">
        <f t="shared" si="20"/>
        <v>113.62459290153519</v>
      </c>
      <c r="P74" s="26">
        <f t="shared" si="16"/>
        <v>106.25744522903891</v>
      </c>
      <c r="Q74" s="26">
        <f t="shared" si="15"/>
        <v>112.4432302209388</v>
      </c>
      <c r="R74" s="29" t="s">
        <v>68</v>
      </c>
      <c r="S74" s="32">
        <f t="shared" si="25"/>
        <v>0.93954445950007193</v>
      </c>
      <c r="T74" s="34">
        <f t="shared" si="22"/>
        <v>-0.4251124009741985</v>
      </c>
      <c r="W74" s="23"/>
      <c r="X74" s="23"/>
    </row>
    <row r="75" spans="2:24" x14ac:dyDescent="0.25">
      <c r="B75" s="7" t="s">
        <v>69</v>
      </c>
      <c r="C75" s="8">
        <v>16162</v>
      </c>
      <c r="D75" s="8">
        <v>52064.004676149903</v>
      </c>
      <c r="E75" s="8">
        <v>8648.6947642515206</v>
      </c>
      <c r="F75" s="8">
        <v>8051.9160205036897</v>
      </c>
      <c r="J75" s="30">
        <f t="shared" si="17"/>
        <v>94.389394496110711</v>
      </c>
      <c r="K75" s="30">
        <f t="shared" si="18"/>
        <v>21.323696144776651</v>
      </c>
      <c r="L75" s="31">
        <f t="shared" si="26"/>
        <v>93.099782568179492</v>
      </c>
      <c r="M75" s="26">
        <f t="shared" si="27"/>
        <v>15.465418134061068</v>
      </c>
      <c r="N75" s="30">
        <f t="shared" si="19"/>
        <v>108.03293484725415</v>
      </c>
      <c r="O75" s="30">
        <f t="shared" si="20"/>
        <v>118.13712368177546</v>
      </c>
      <c r="P75" s="26">
        <f t="shared" si="16"/>
        <v>106.55691561721052</v>
      </c>
      <c r="Q75" s="26">
        <f t="shared" si="15"/>
        <v>85.681206601768636</v>
      </c>
      <c r="R75" s="29" t="s">
        <v>69</v>
      </c>
      <c r="S75" s="32">
        <f t="shared" si="25"/>
        <v>1.6645026960910636</v>
      </c>
      <c r="T75" s="34">
        <f t="shared" si="22"/>
        <v>-0.70976258572288753</v>
      </c>
      <c r="W75" s="23"/>
      <c r="X75" s="23"/>
    </row>
    <row r="76" spans="2:24" x14ac:dyDescent="0.25">
      <c r="B76" s="7" t="s">
        <v>3</v>
      </c>
      <c r="C76" s="8">
        <v>16099</v>
      </c>
      <c r="D76" s="8">
        <v>61141.718510259903</v>
      </c>
      <c r="E76" s="8">
        <v>15950.7936767722</v>
      </c>
      <c r="F76" s="8">
        <v>15360.8151853004</v>
      </c>
      <c r="J76" s="30">
        <f t="shared" si="17"/>
        <v>95.412029649586344</v>
      </c>
      <c r="K76" s="30">
        <f t="shared" si="18"/>
        <v>22.66316980693415</v>
      </c>
      <c r="L76" s="31">
        <f t="shared" si="26"/>
        <v>96.301259339019992</v>
      </c>
      <c r="M76" s="26">
        <f t="shared" si="27"/>
        <v>25.123296432570463</v>
      </c>
      <c r="N76" s="30">
        <f t="shared" si="19"/>
        <v>109.20338707335142</v>
      </c>
      <c r="O76" s="30">
        <f t="shared" si="20"/>
        <v>125.55804942656212</v>
      </c>
      <c r="P76" s="26">
        <f t="shared" si="16"/>
        <v>110.22115070681542</v>
      </c>
      <c r="Q76" s="26">
        <f t="shared" si="15"/>
        <v>139.18759476768807</v>
      </c>
      <c r="R76" s="29" t="s">
        <v>3</v>
      </c>
      <c r="S76" s="32">
        <f t="shared" si="25"/>
        <v>1.6624797806592788</v>
      </c>
      <c r="T76" s="34">
        <f t="shared" si="22"/>
        <v>-0.78367300583244914</v>
      </c>
      <c r="W76" s="23"/>
      <c r="X76" s="23"/>
    </row>
    <row r="77" spans="2:24" x14ac:dyDescent="0.25">
      <c r="B77" s="7" t="s">
        <v>4</v>
      </c>
      <c r="C77" s="8">
        <v>16325</v>
      </c>
      <c r="D77" s="8">
        <v>54845.960414045003</v>
      </c>
      <c r="E77" s="8">
        <v>14045.518700902099</v>
      </c>
      <c r="F77" s="8">
        <v>13387.9642048363</v>
      </c>
      <c r="J77" s="30">
        <f t="shared" si="17"/>
        <v>95.977853200238087</v>
      </c>
      <c r="K77" s="30">
        <f t="shared" si="18"/>
        <v>24.725989983996968</v>
      </c>
      <c r="L77" s="31">
        <f t="shared" si="26"/>
        <v>95.31840361279383</v>
      </c>
      <c r="M77" s="26">
        <f t="shared" si="27"/>
        <v>24.410119001960076</v>
      </c>
      <c r="N77" s="30">
        <f t="shared" si="19"/>
        <v>109.85099774093673</v>
      </c>
      <c r="O77" s="30">
        <f t="shared" si="20"/>
        <v>136.98644536394403</v>
      </c>
      <c r="P77" s="26">
        <f t="shared" si="16"/>
        <v>109.09622783595184</v>
      </c>
      <c r="Q77" s="26">
        <f t="shared" si="15"/>
        <v>135.23646313670636</v>
      </c>
      <c r="R77" s="29" t="s">
        <v>4</v>
      </c>
      <c r="S77" s="32">
        <f t="shared" si="25"/>
        <v>-10.143313670632505</v>
      </c>
      <c r="T77" s="34">
        <f t="shared" si="22"/>
        <v>-0.78560168008053188</v>
      </c>
      <c r="W77" s="23"/>
      <c r="X77" s="23"/>
    </row>
    <row r="78" spans="2:24" x14ac:dyDescent="0.25">
      <c r="B78" s="7" t="s">
        <v>5</v>
      </c>
      <c r="C78" s="8">
        <v>16408</v>
      </c>
      <c r="D78" s="8">
        <v>65551.672292670104</v>
      </c>
      <c r="E78" s="8">
        <v>17349.381047810799</v>
      </c>
      <c r="F78" s="8">
        <v>16816.524836950099</v>
      </c>
      <c r="J78" s="30">
        <f t="shared" si="17"/>
        <v>95.635445022285381</v>
      </c>
      <c r="K78" s="30">
        <f t="shared" si="18"/>
        <v>25.105774484687675</v>
      </c>
      <c r="L78" s="31">
        <f t="shared" si="26"/>
        <v>96.928673078352048</v>
      </c>
      <c r="M78" s="26">
        <f t="shared" si="27"/>
        <v>25.653845659144991</v>
      </c>
      <c r="N78" s="30">
        <f t="shared" si="19"/>
        <v>109.45909608103727</v>
      </c>
      <c r="O78" s="30">
        <f t="shared" si="20"/>
        <v>139.09052001525677</v>
      </c>
      <c r="P78" s="26">
        <f t="shared" si="16"/>
        <v>110.93925413342789</v>
      </c>
      <c r="Q78" s="26">
        <f t="shared" si="15"/>
        <v>142.12693320008546</v>
      </c>
      <c r="R78" s="29" t="s">
        <v>5</v>
      </c>
      <c r="S78" s="32">
        <f t="shared" si="25"/>
        <v>1.4496113105664876</v>
      </c>
      <c r="T78" s="34">
        <f t="shared" si="22"/>
        <v>-0.75612055365543895</v>
      </c>
      <c r="W78" s="23"/>
      <c r="X78" s="23"/>
    </row>
    <row r="79" spans="2:24" x14ac:dyDescent="0.25">
      <c r="B79" s="7" t="s">
        <v>6</v>
      </c>
      <c r="C79" s="8">
        <v>16714</v>
      </c>
      <c r="D79" s="8">
        <v>56900.540644918299</v>
      </c>
      <c r="E79" s="8">
        <v>14151.1057752877</v>
      </c>
      <c r="F79" s="8">
        <v>13494.9298644028</v>
      </c>
      <c r="J79" s="30">
        <f t="shared" si="17"/>
        <v>94.872549992936712</v>
      </c>
      <c r="K79" s="30">
        <f t="shared" si="18"/>
        <v>24.813409628468751</v>
      </c>
      <c r="L79" s="31">
        <f t="shared" si="26"/>
        <v>95.363076770786421</v>
      </c>
      <c r="M79" s="26">
        <f t="shared" si="27"/>
        <v>23.71669884231234</v>
      </c>
      <c r="N79" s="30">
        <f t="shared" si="19"/>
        <v>108.58592818499453</v>
      </c>
      <c r="O79" s="30">
        <f t="shared" si="20"/>
        <v>137.47076596582571</v>
      </c>
      <c r="P79" s="26">
        <f t="shared" si="16"/>
        <v>109.1473582875518</v>
      </c>
      <c r="Q79" s="26">
        <f t="shared" si="15"/>
        <v>131.39479035129634</v>
      </c>
      <c r="R79" s="29" t="s">
        <v>6</v>
      </c>
      <c r="S79" s="32">
        <f t="shared" si="25"/>
        <v>0.67598989234845774</v>
      </c>
      <c r="T79" s="34">
        <f t="shared" ref="T79:T87" si="28">0.078396*S82+1.56291*T78-0.641306*T77</f>
        <v>-0.71915739987133354</v>
      </c>
      <c r="X79" s="23"/>
    </row>
    <row r="80" spans="2:24" x14ac:dyDescent="0.25">
      <c r="B80" s="7" t="s">
        <v>7</v>
      </c>
      <c r="C80" s="8">
        <v>16424</v>
      </c>
      <c r="D80" s="8">
        <v>45913.209328680001</v>
      </c>
      <c r="E80" s="8">
        <v>12885.4809794704</v>
      </c>
      <c r="F80" s="8">
        <v>12232.396692550899</v>
      </c>
      <c r="J80" s="30">
        <f t="shared" si="17"/>
        <v>94.022168060854057</v>
      </c>
      <c r="K80" s="30">
        <f t="shared" si="18"/>
        <v>24.119699410602092</v>
      </c>
      <c r="L80" s="31">
        <f t="shared" si="26"/>
        <v>94.931626627209212</v>
      </c>
      <c r="M80" s="26">
        <f t="shared" si="27"/>
        <v>26.642434435333296</v>
      </c>
      <c r="N80" s="30">
        <f t="shared" ref="N80:N85" si="29">J80/$J$53*100</f>
        <v>107.61262756839025</v>
      </c>
      <c r="O80" s="30">
        <f t="shared" si="20"/>
        <v>133.62748620555303</v>
      </c>
      <c r="P80" s="26">
        <f t="shared" si="16"/>
        <v>108.6535440672176</v>
      </c>
      <c r="Q80" s="26">
        <f t="shared" si="15"/>
        <v>147.60389337293901</v>
      </c>
      <c r="R80" s="29" t="s">
        <v>7</v>
      </c>
      <c r="S80" s="32">
        <f t="shared" si="25"/>
        <v>-0.20366227019925709</v>
      </c>
      <c r="T80" s="34">
        <f t="shared" si="28"/>
        <v>-0.67286176524995334</v>
      </c>
      <c r="X80" s="23"/>
    </row>
    <row r="81" spans="2:20" x14ac:dyDescent="0.25">
      <c r="B81" s="7" t="s">
        <v>8</v>
      </c>
      <c r="C81" s="8">
        <v>16790</v>
      </c>
      <c r="D81" s="8">
        <v>34922.325463649999</v>
      </c>
      <c r="E81" s="8">
        <v>8796.4215846371408</v>
      </c>
      <c r="F81" s="8">
        <v>8116.1787774083496</v>
      </c>
      <c r="J81" s="30">
        <f t="shared" ref="J81" si="30">AVERAGE(L80:L83)</f>
        <v>93.279217419895502</v>
      </c>
      <c r="K81" s="30">
        <f t="shared" ref="K81" si="31">AVERAGE(M80:M83)</f>
        <v>23.817284620693847</v>
      </c>
      <c r="L81" s="31">
        <f t="shared" si="26"/>
        <v>92.266823495399223</v>
      </c>
      <c r="M81" s="26">
        <f t="shared" si="27"/>
        <v>23.240659577084376</v>
      </c>
      <c r="N81" s="30">
        <f t="shared" si="29"/>
        <v>106.76228692770835</v>
      </c>
      <c r="O81" s="30">
        <f t="shared" ref="O81:O86" si="32">K81/$K$53*100</f>
        <v>131.95205371035965</v>
      </c>
      <c r="P81" s="26">
        <f t="shared" si="16"/>
        <v>105.60355625178089</v>
      </c>
      <c r="Q81" s="26">
        <f t="shared" ref="Q81:Q86" si="33">M81/$K$53*100</f>
        <v>128.75744693898207</v>
      </c>
      <c r="R81" s="29" t="s">
        <v>8</v>
      </c>
      <c r="S81" s="32">
        <f t="shared" si="25"/>
        <v>-0.39377050511709299</v>
      </c>
      <c r="T81" s="34">
        <f t="shared" si="28"/>
        <v>-0.62208970373157579</v>
      </c>
    </row>
    <row r="82" spans="2:20" x14ac:dyDescent="0.25">
      <c r="B82" s="7" t="s">
        <v>82</v>
      </c>
      <c r="C82" s="8">
        <v>17060</v>
      </c>
      <c r="D82" s="8">
        <v>34855.133694049902</v>
      </c>
      <c r="E82" s="8">
        <v>8526.4098212012304</v>
      </c>
      <c r="F82" s="8">
        <v>7974.5077066133699</v>
      </c>
      <c r="J82" s="30">
        <f t="shared" ref="J82" si="34">AVERAGE(L81:L84)</f>
        <v>92.570753596807421</v>
      </c>
      <c r="K82" s="30">
        <f t="shared" ref="K82" si="35">AVERAGE(M81:M84)</f>
        <v>23.03043717242948</v>
      </c>
      <c r="L82" s="31">
        <f t="shared" ref="L82" si="36">F82/E82*100</f>
        <v>93.527145350021343</v>
      </c>
      <c r="M82" s="26">
        <f t="shared" ref="M82" si="37">F82/D82*100</f>
        <v>22.879004787678358</v>
      </c>
      <c r="N82" s="30">
        <f t="shared" si="29"/>
        <v>105.95141801123845</v>
      </c>
      <c r="O82" s="30">
        <f t="shared" si="32"/>
        <v>127.59277689065749</v>
      </c>
      <c r="P82" s="26">
        <f t="shared" ref="P82" si="38">L82/$J$53*100</f>
        <v>107.04605166701073</v>
      </c>
      <c r="Q82" s="26">
        <f t="shared" si="33"/>
        <v>126.75381415899469</v>
      </c>
      <c r="R82" s="29" t="s">
        <v>82</v>
      </c>
      <c r="S82" s="32">
        <f t="shared" ref="S82" si="39">F82/F78-1</f>
        <v>-0.5257933619500631</v>
      </c>
      <c r="T82" s="34">
        <f t="shared" si="28"/>
        <v>-0.55990921843791375</v>
      </c>
    </row>
    <row r="83" spans="2:20" x14ac:dyDescent="0.25">
      <c r="B83" s="7" t="s">
        <v>87</v>
      </c>
      <c r="C83" s="8">
        <v>17356</v>
      </c>
      <c r="D83" s="8">
        <v>34116.928318119899</v>
      </c>
      <c r="E83" s="8">
        <v>8311.0777083456596</v>
      </c>
      <c r="F83" s="8">
        <v>7678.71059507052</v>
      </c>
      <c r="J83" s="30">
        <f t="shared" ref="J83" si="40">AVERAGE(L82:L85)</f>
        <v>92.038520470843935</v>
      </c>
      <c r="K83" s="30">
        <f t="shared" ref="K83" si="41">AVERAGE(M82:M85)</f>
        <v>22.963353833729848</v>
      </c>
      <c r="L83" s="31">
        <f t="shared" ref="L83" si="42">F83/E83*100</f>
        <v>92.391274206952232</v>
      </c>
      <c r="M83" s="26">
        <f t="shared" ref="M83" si="43">F83/D83*100</f>
        <v>22.507039682679366</v>
      </c>
      <c r="N83" s="30">
        <f t="shared" si="29"/>
        <v>105.34225310528988</v>
      </c>
      <c r="O83" s="30">
        <f t="shared" si="32"/>
        <v>127.22112309165669</v>
      </c>
      <c r="P83" s="26">
        <f t="shared" ref="P83" si="44">L83/$J$53*100</f>
        <v>105.74599572482416</v>
      </c>
      <c r="Q83" s="26">
        <f t="shared" si="33"/>
        <v>124.69306037052286</v>
      </c>
      <c r="R83" s="29" t="s">
        <v>87</v>
      </c>
      <c r="S83" s="32">
        <f t="shared" ref="S83" si="45">F83/F79-1</f>
        <v>-0.43099292310324799</v>
      </c>
      <c r="T83" s="34">
        <f t="shared" si="28"/>
        <v>-0.47647630831733029</v>
      </c>
    </row>
    <row r="84" spans="2:20" x14ac:dyDescent="0.25">
      <c r="B84" s="7" t="s">
        <v>89</v>
      </c>
      <c r="C84" s="8">
        <v>16489</v>
      </c>
      <c r="D84" s="8">
        <v>31033.108819249901</v>
      </c>
      <c r="E84" s="8">
        <v>7916.8503920237999</v>
      </c>
      <c r="F84" s="8">
        <v>7291.2427709688</v>
      </c>
      <c r="J84" s="30">
        <f t="shared" ref="J84" si="46">AVERAGE(L83:L86)</f>
        <v>92.109847723218337</v>
      </c>
      <c r="K84" s="30">
        <f t="shared" ref="K84" si="47">AVERAGE(M83:M86)</f>
        <v>23.393662627366897</v>
      </c>
      <c r="L84" s="31">
        <f t="shared" ref="L84" si="48">F84/E84*100</f>
        <v>92.097771334856887</v>
      </c>
      <c r="M84" s="26">
        <f t="shared" ref="M84" si="49">F84/D84*100</f>
        <v>23.495044642275822</v>
      </c>
      <c r="N84" s="30">
        <f t="shared" si="29"/>
        <v>105.42389037449512</v>
      </c>
      <c r="O84" s="30">
        <f t="shared" si="32"/>
        <v>129.60511144105493</v>
      </c>
      <c r="P84" s="26">
        <f t="shared" ref="P84" si="50">L84/$J$53*100</f>
        <v>105.41006840133799</v>
      </c>
      <c r="Q84" s="26">
        <f t="shared" si="33"/>
        <v>130.16678609413037</v>
      </c>
      <c r="R84" s="29" t="s">
        <v>89</v>
      </c>
      <c r="S84" s="32">
        <f t="shared" ref="S84" si="51">F84/F80-1</f>
        <v>-0.4039399674301839</v>
      </c>
      <c r="T84" s="34">
        <f t="shared" si="28"/>
        <v>-0.39862310282458185</v>
      </c>
    </row>
    <row r="85" spans="2:20" x14ac:dyDescent="0.25">
      <c r="B85" s="7" t="s">
        <v>90</v>
      </c>
      <c r="C85" s="8">
        <v>16770</v>
      </c>
      <c r="D85" s="8">
        <v>26700.352059199999</v>
      </c>
      <c r="E85" s="8">
        <v>6804.7875428032403</v>
      </c>
      <c r="F85" s="8">
        <v>6133.6919775382403</v>
      </c>
      <c r="J85" s="30">
        <f t="shared" ref="J85:K87" si="52">AVERAGE(L84:L87)</f>
        <v>91.832365608240565</v>
      </c>
      <c r="K85" s="30">
        <f t="shared" si="52"/>
        <v>22.216554092308645</v>
      </c>
      <c r="L85" s="31">
        <f t="shared" ref="L85" si="53">F85/E85*100</f>
        <v>90.137890991545319</v>
      </c>
      <c r="M85" s="26">
        <f t="shared" ref="M85" si="54">F85/D85*100</f>
        <v>22.972326222285847</v>
      </c>
      <c r="N85" s="30">
        <f t="shared" si="29"/>
        <v>105.10629953276229</v>
      </c>
      <c r="O85" s="30">
        <f t="shared" si="32"/>
        <v>123.08371779293199</v>
      </c>
      <c r="P85" s="26">
        <f t="shared" ref="P85" si="55">L85/$J$53*100</f>
        <v>103.16689662798673</v>
      </c>
      <c r="Q85" s="26">
        <f t="shared" si="33"/>
        <v>127.27083174297888</v>
      </c>
      <c r="R85" s="29" t="s">
        <v>90</v>
      </c>
      <c r="S85" s="32">
        <f t="shared" ref="S85" si="56">F85/F81-1</f>
        <v>-0.24426356962323537</v>
      </c>
      <c r="T85" s="34">
        <f t="shared" si="28"/>
        <v>-0.29346923727000118</v>
      </c>
    </row>
    <row r="86" spans="2:20" x14ac:dyDescent="0.25">
      <c r="B86" s="7" t="s">
        <v>91</v>
      </c>
      <c r="C86" s="8">
        <v>17016</v>
      </c>
      <c r="D86" s="8">
        <v>32276.433759069801</v>
      </c>
      <c r="E86" s="8">
        <v>8463.7804331942698</v>
      </c>
      <c r="F86" s="8">
        <v>7940.0801559802703</v>
      </c>
      <c r="J86" s="30">
        <f t="shared" si="52"/>
        <v>92.19026795940762</v>
      </c>
      <c r="K86" s="30">
        <f t="shared" si="52"/>
        <v>22.226301669041082</v>
      </c>
      <c r="L86" s="31">
        <f t="shared" ref="L86" si="57">F86/E86*100</f>
        <v>93.812454359518966</v>
      </c>
      <c r="M86" s="26">
        <f t="shared" ref="M86" si="58">F86/D86*100</f>
        <v>24.600239962226549</v>
      </c>
      <c r="N86" s="30">
        <f t="shared" ref="N86" si="59">J86/$J$53*100</f>
        <v>105.5159349753003</v>
      </c>
      <c r="O86" s="30">
        <f t="shared" si="32"/>
        <v>123.1377211266045</v>
      </c>
      <c r="P86" s="26">
        <f t="shared" ref="P86" si="60">L86/$J$53*100</f>
        <v>107.37260074383165</v>
      </c>
      <c r="Q86" s="26">
        <f t="shared" si="33"/>
        <v>136.28976755658761</v>
      </c>
      <c r="R86" s="29" t="s">
        <v>91</v>
      </c>
      <c r="S86" s="32">
        <f t="shared" ref="S86" si="61">F86/F82-1</f>
        <v>-4.3172007476459662E-3</v>
      </c>
      <c r="T86" s="34">
        <f t="shared" si="28"/>
        <v>-0.19768623987111894</v>
      </c>
    </row>
    <row r="87" spans="2:20" x14ac:dyDescent="0.25">
      <c r="B87" s="7" t="s">
        <v>92</v>
      </c>
      <c r="C87" s="8">
        <v>17266</v>
      </c>
      <c r="D87" s="8">
        <v>35984.4932228201</v>
      </c>
      <c r="E87" s="8">
        <v>7016.4806979587102</v>
      </c>
      <c r="F87" s="8">
        <v>6404.7380051780901</v>
      </c>
      <c r="J87" s="30">
        <f t="shared" si="52"/>
        <v>92.315274002061088</v>
      </c>
      <c r="K87" s="30">
        <f t="shared" si="52"/>
        <v>22.113820140312335</v>
      </c>
      <c r="L87" s="31">
        <f t="shared" ref="L87" si="62">F87/E87*100</f>
        <v>91.281345747041058</v>
      </c>
      <c r="M87" s="26">
        <f>F87/D87*100</f>
        <v>17.798605542446353</v>
      </c>
      <c r="N87" s="30">
        <f t="shared" ref="N87" si="63">J87/$J$53*100</f>
        <v>105.65901004992695</v>
      </c>
      <c r="O87" s="30">
        <f t="shared" ref="O87" si="64">K87/$K$53*100</f>
        <v>122.51455316448747</v>
      </c>
      <c r="P87" s="26">
        <f t="shared" ref="P87" si="65">L87/$J$53*100</f>
        <v>104.47563235789275</v>
      </c>
      <c r="Q87" s="26">
        <f>M87/$K$53*100</f>
        <v>98.607485778031048</v>
      </c>
      <c r="R87" s="29" t="s">
        <v>92</v>
      </c>
      <c r="S87" s="32">
        <f t="shared" ref="S87:S89" si="66">F87/F83-1</f>
        <v>-0.16590970243236913</v>
      </c>
      <c r="T87" s="34">
        <f t="shared" si="28"/>
        <v>-0.11767402309241945</v>
      </c>
    </row>
    <row r="88" spans="2:20" x14ac:dyDescent="0.25">
      <c r="B88" s="7" t="s">
        <v>93</v>
      </c>
      <c r="C88" s="8">
        <v>15647</v>
      </c>
      <c r="D88" s="8">
        <v>40456.759631449801</v>
      </c>
      <c r="E88" s="8">
        <v>10179.8043306812</v>
      </c>
      <c r="F88" s="8">
        <v>9521.1079509814899</v>
      </c>
      <c r="J88" s="30">
        <f t="shared" ref="J88" si="67">AVERAGE(L87:L90)</f>
        <v>92.350304243714262</v>
      </c>
      <c r="K88" s="30">
        <f t="shared" ref="K88" si="68">AVERAGE(M87:M90)</f>
        <v>22.019086142072894</v>
      </c>
      <c r="L88" s="31">
        <f t="shared" ref="L88" si="69">F88/E88*100</f>
        <v>93.529380739525152</v>
      </c>
      <c r="M88" s="26">
        <f>F88/D88*100</f>
        <v>23.53403494920558</v>
      </c>
      <c r="N88" s="30">
        <f t="shared" ref="N88" si="70">J88/$J$53*100</f>
        <v>105.69910374725812</v>
      </c>
      <c r="O88" s="30">
        <f t="shared" ref="O88" si="71">K88/$K$53*100</f>
        <v>121.98970972313955</v>
      </c>
      <c r="P88" s="26">
        <f t="shared" ref="P88" si="72">L88/$J$53*100</f>
        <v>107.0486101714901</v>
      </c>
      <c r="Q88" s="26">
        <f>M88/$K$53*100</f>
        <v>130.38279942882045</v>
      </c>
      <c r="R88" s="48" t="s">
        <v>93</v>
      </c>
      <c r="S88" s="32">
        <f t="shared" si="66"/>
        <v>0.30582786090887537</v>
      </c>
    </row>
    <row r="89" spans="2:20" x14ac:dyDescent="0.25">
      <c r="B89" s="7" t="s">
        <v>94</v>
      </c>
      <c r="C89" s="8">
        <v>15569</v>
      </c>
      <c r="D89" s="8">
        <v>29088.917614399801</v>
      </c>
      <c r="E89" s="8">
        <v>7228.2359984752002</v>
      </c>
      <c r="F89" s="8">
        <v>6551.5224120186003</v>
      </c>
      <c r="L89" s="31">
        <f t="shared" ref="L89" si="73">F89/E89*100</f>
        <v>90.63791516215916</v>
      </c>
      <c r="M89" s="26">
        <f>F89/D89*100</f>
        <v>22.522400107370856</v>
      </c>
      <c r="P89" s="26">
        <f t="shared" ref="P89" si="74">L89/$J$53*100</f>
        <v>103.73919692649329</v>
      </c>
      <c r="Q89" s="26">
        <f>M89/$K$53*100</f>
        <v>124.77815989451078</v>
      </c>
      <c r="R89" s="48" t="s">
        <v>94</v>
      </c>
      <c r="S89" s="32">
        <f t="shared" si="66"/>
        <v>6.8120544039457442E-2</v>
      </c>
    </row>
    <row r="90" spans="2:20" x14ac:dyDescent="0.25">
      <c r="B90" s="7" t="s">
        <v>96</v>
      </c>
      <c r="C90" s="8">
        <v>15554</v>
      </c>
      <c r="D90" s="8">
        <v>34072.723109279999</v>
      </c>
      <c r="E90" s="8">
        <v>8784.0677131609991</v>
      </c>
      <c r="F90" s="8">
        <v>8252.8578349060008</v>
      </c>
      <c r="L90" s="31">
        <f t="shared" ref="L90" si="75">F90/E90*100</f>
        <v>93.952575326131679</v>
      </c>
      <c r="M90" s="26">
        <f>F90/D90*100</f>
        <v>24.221303969268789</v>
      </c>
      <c r="P90" s="26">
        <f t="shared" ref="P90" si="76">L90/$J$53*100</f>
        <v>107.53297553315642</v>
      </c>
      <c r="Q90" s="26">
        <f>M90/$K$53*100</f>
        <v>134.19039379119596</v>
      </c>
      <c r="R90" s="48" t="s">
        <v>96</v>
      </c>
      <c r="S90" s="32">
        <f t="shared" ref="S90" si="77">F90/F86-1</f>
        <v>3.9392257103368689E-2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2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T90"/>
  <sheetViews>
    <sheetView zoomScale="70" zoomScaleNormal="70" zoomScaleSheetLayoutView="85" workbookViewId="0">
      <pane xSplit="2" ySplit="3" topLeftCell="T31" activePane="bottomRight" state="frozen"/>
      <selection activeCell="H92" sqref="H92"/>
      <selection pane="topRight" activeCell="H92" sqref="H92"/>
      <selection pane="bottomLeft" activeCell="H92" sqref="H92"/>
      <selection pane="bottomRight" activeCell="S13" sqref="S13:AL15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75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4">
        <f>+Total!C4-'Refino - 19'!C4-'CM combust - 4671'!C4-'Elec+gas - 35'!C4</f>
        <v>880787</v>
      </c>
      <c r="D4" s="4">
        <f>+Total!D4-'Refino - 19'!D4-'CM combust - 4671'!D4-'Elec+gas - 35'!D4</f>
        <v>1340594.2759333497</v>
      </c>
      <c r="E4" s="4">
        <f>+Total!E4-'Refino - 19'!E4-'CM combust - 4671'!E4-'Elec+gas - 35'!E4</f>
        <v>311769.44118160004</v>
      </c>
      <c r="F4" s="9">
        <f>+Total!F4-'Refino - 19'!F4-'CM combust - 4671'!F4-'Elec+gas - 35'!F4</f>
        <v>135960.51932252999</v>
      </c>
      <c r="G4" s="4">
        <f>+Total!G4-'Refino - 19'!G4-'CM combust - 4671'!G4-'Elec+gas - 35'!G4</f>
        <v>1414829.8480457691</v>
      </c>
      <c r="H4" s="4">
        <f>+Total!H4-'Refino - 19'!H4-'CM combust - 4671'!H4-'Elec+gas - 35'!H4</f>
        <v>351495.88716175011</v>
      </c>
      <c r="I4" s="9">
        <f>+Total!I4-'Refino - 19'!I4-'CM combust - 4671'!I4-'Elec+gas - 35'!I4</f>
        <v>111840.27027035005</v>
      </c>
      <c r="J4" s="4"/>
      <c r="K4" s="21">
        <f>I4/Total!I4</f>
        <v>0.88429110268072464</v>
      </c>
      <c r="L4" s="43">
        <f t="shared" ref="L4:L18" si="0">F4/E4*100</f>
        <v>43.609315527282696</v>
      </c>
      <c r="M4" s="23">
        <f t="shared" ref="M4:M18" si="1">F4/D4*100</f>
        <v>10.14180962602361</v>
      </c>
      <c r="N4" s="23">
        <f t="shared" ref="N4:N17" si="2">I4/H4*100</f>
        <v>31.818372377962934</v>
      </c>
      <c r="O4" s="23">
        <f t="shared" ref="O4:O17" si="3">I4/G4*100</f>
        <v>7.9048565751442981</v>
      </c>
      <c r="P4" s="12"/>
      <c r="R4" s="3">
        <v>2009</v>
      </c>
    </row>
    <row r="5" spans="2:20" x14ac:dyDescent="0.25">
      <c r="B5" s="3">
        <v>2010</v>
      </c>
      <c r="C5" s="4">
        <f>+Total!C5-'Refino - 19'!C5-'CM combust - 4671'!C5-'Elec+gas - 35'!C5</f>
        <v>851058</v>
      </c>
      <c r="D5" s="4">
        <f>+Total!D5-'Refino - 19'!D5-'CM combust - 4671'!D5-'Elec+gas - 35'!D5</f>
        <v>1336902.3114884305</v>
      </c>
      <c r="E5" s="4">
        <f>+Total!E5-'Refino - 19'!E5-'CM combust - 4671'!E5-'Elec+gas - 35'!E5</f>
        <v>309808.05087376013</v>
      </c>
      <c r="F5" s="9">
        <f>+Total!F5-'Refino - 19'!F5-'CM combust - 4671'!F5-'Elec+gas - 35'!F5</f>
        <v>143395.94589432</v>
      </c>
      <c r="G5" s="4">
        <f>+Total!G5-'Refino - 19'!G5-'CM combust - 4671'!G5-'Elec+gas - 35'!G5</f>
        <v>1403483.2090683498</v>
      </c>
      <c r="H5" s="4">
        <f>+Total!H5-'Refino - 19'!H5-'CM combust - 4671'!H5-'Elec+gas - 35'!H5</f>
        <v>341854.68634904007</v>
      </c>
      <c r="I5" s="9">
        <f>+Total!I5-'Refino - 19'!I5-'CM combust - 4671'!I5-'Elec+gas - 35'!I5</f>
        <v>110253.75512251997</v>
      </c>
      <c r="J5" s="4"/>
      <c r="K5" s="21">
        <f>I5/Total!I5</f>
        <v>0.867805482407077</v>
      </c>
      <c r="L5" s="43">
        <f t="shared" si="0"/>
        <v>46.285416240764718</v>
      </c>
      <c r="M5" s="23">
        <f t="shared" si="1"/>
        <v>10.725985336555457</v>
      </c>
      <c r="N5" s="23">
        <f t="shared" si="2"/>
        <v>32.25164361501507</v>
      </c>
      <c r="O5" s="23">
        <f t="shared" si="3"/>
        <v>7.8557231329976389</v>
      </c>
      <c r="P5" s="12"/>
      <c r="R5" s="3">
        <v>2010</v>
      </c>
      <c r="S5" s="13">
        <f t="shared" ref="S5:S18" si="4">F5/F4-1</f>
        <v>5.4688130119240341E-2</v>
      </c>
      <c r="T5" s="13">
        <f t="shared" ref="T5:T15" si="5">I5/I4-1</f>
        <v>-1.4185544652163484E-2</v>
      </c>
    </row>
    <row r="6" spans="2:20" x14ac:dyDescent="0.25">
      <c r="B6" s="3">
        <v>2011</v>
      </c>
      <c r="C6" s="4">
        <f>+Total!C6-'Refino - 19'!C6-'CM combust - 4671'!C6-'Elec+gas - 35'!C6</f>
        <v>872897</v>
      </c>
      <c r="D6" s="4">
        <f>+Total!D6-'Refino - 19'!D6-'CM combust - 4671'!D6-'Elec+gas - 35'!D6</f>
        <v>1321182.3050411097</v>
      </c>
      <c r="E6" s="4">
        <f>+Total!E6-'Refino - 19'!E6-'CM combust - 4671'!E6-'Elec+gas - 35'!E6</f>
        <v>299267.56840360007</v>
      </c>
      <c r="F6" s="9">
        <f>+Total!F6-'Refino - 19'!F6-'CM combust - 4671'!F6-'Elec+gas - 35'!F6</f>
        <v>127468.78700882</v>
      </c>
      <c r="G6" s="4">
        <f>+Total!G6-'Refino - 19'!G6-'CM combust - 4671'!G6-'Elec+gas - 35'!G6</f>
        <v>1382917.9961391997</v>
      </c>
      <c r="H6" s="4">
        <f>+Total!H6-'Refino - 19'!H6-'CM combust - 4671'!H6-'Elec+gas - 35'!H6</f>
        <v>315017.90805865009</v>
      </c>
      <c r="I6" s="9">
        <f>+Total!I6-'Refino - 19'!I6-'CM combust - 4671'!I6-'Elec+gas - 35'!I6</f>
        <v>83229.548608130004</v>
      </c>
      <c r="J6" s="4"/>
      <c r="K6" s="21">
        <f>I6/Total!I6</f>
        <v>0.82589650654598545</v>
      </c>
      <c r="L6" s="43">
        <f t="shared" si="0"/>
        <v>42.593585295187168</v>
      </c>
      <c r="M6" s="23">
        <f t="shared" si="1"/>
        <v>9.6480846377104417</v>
      </c>
      <c r="N6" s="23">
        <f t="shared" si="2"/>
        <v>26.420576887531837</v>
      </c>
      <c r="O6" s="23">
        <f t="shared" si="3"/>
        <v>6.0184008625593446</v>
      </c>
      <c r="P6" s="12"/>
      <c r="R6" s="3">
        <v>2011</v>
      </c>
      <c r="S6" s="13">
        <f t="shared" si="4"/>
        <v>-0.11107119372285468</v>
      </c>
      <c r="T6" s="13">
        <f t="shared" si="5"/>
        <v>-0.24510917096981588</v>
      </c>
    </row>
    <row r="7" spans="2:20" x14ac:dyDescent="0.25">
      <c r="B7" s="3">
        <v>2012</v>
      </c>
      <c r="C7" s="4">
        <f>+Total!C7-'Refino - 19'!C7-'CM combust - 4671'!C7-'Elec+gas - 35'!C7</f>
        <v>853474</v>
      </c>
      <c r="D7" s="4">
        <f>+Total!D7-'Refino - 19'!D7-'CM combust - 4671'!D7-'Elec+gas - 35'!D7</f>
        <v>1242632.1903307098</v>
      </c>
      <c r="E7" s="4">
        <f>+Total!E7-'Refino - 19'!E7-'CM combust - 4671'!E7-'Elec+gas - 35'!E7</f>
        <v>294975.18028426002</v>
      </c>
      <c r="F7" s="9">
        <f>+Total!F7-'Refino - 19'!F7-'CM combust - 4671'!F7-'Elec+gas - 35'!F7</f>
        <v>133386.35508945998</v>
      </c>
      <c r="G7" s="4">
        <f>+Total!G7-'Refino - 19'!G7-'CM combust - 4671'!G7-'Elec+gas - 35'!G7</f>
        <v>1329954.7812556003</v>
      </c>
      <c r="H7" s="4">
        <f>+Total!H7-'Refino - 19'!H7-'CM combust - 4671'!H7-'Elec+gas - 35'!H7</f>
        <v>305962.35711040016</v>
      </c>
      <c r="I7" s="9">
        <f>+Total!I7-'Refino - 19'!I7-'CM combust - 4671'!I7-'Elec+gas - 35'!I7</f>
        <v>88025.538224649979</v>
      </c>
      <c r="J7" s="4"/>
      <c r="K7" s="21">
        <f>I7/Total!I7</f>
        <v>0.82611895709931704</v>
      </c>
      <c r="L7" s="43">
        <f t="shared" si="0"/>
        <v>45.21951811705614</v>
      </c>
      <c r="M7" s="23">
        <f t="shared" si="1"/>
        <v>10.734178313372118</v>
      </c>
      <c r="N7" s="23">
        <f t="shared" si="2"/>
        <v>28.770054936165824</v>
      </c>
      <c r="O7" s="23">
        <f t="shared" si="3"/>
        <v>6.6186865497446261</v>
      </c>
      <c r="P7" s="12"/>
      <c r="R7" s="3">
        <v>2012</v>
      </c>
      <c r="S7" s="13">
        <f t="shared" si="4"/>
        <v>4.6423663545417826E-2</v>
      </c>
      <c r="T7" s="13">
        <f t="shared" si="5"/>
        <v>5.7623640843000867E-2</v>
      </c>
    </row>
    <row r="8" spans="2:20" x14ac:dyDescent="0.25">
      <c r="B8" s="3">
        <v>2013</v>
      </c>
      <c r="C8" s="4">
        <f>+Total!C8-'Refino - 19'!C8-'CM combust - 4671'!C8-'Elec+gas - 35'!C8</f>
        <v>840906</v>
      </c>
      <c r="D8" s="4">
        <f>+Total!D8-'Refino - 19'!D8-'CM combust - 4671'!D8-'Elec+gas - 35'!D8</f>
        <v>1206343.6803685501</v>
      </c>
      <c r="E8" s="4">
        <f>+Total!E8-'Refino - 19'!E8-'CM combust - 4671'!E8-'Elec+gas - 35'!E8</f>
        <v>289348.86025318003</v>
      </c>
      <c r="F8" s="9">
        <f>+Total!F8-'Refino - 19'!F8-'CM combust - 4671'!F8-'Elec+gas - 35'!F8</f>
        <v>134428.69051133</v>
      </c>
      <c r="G8" s="4">
        <f>+Total!G8-'Refino - 19'!G8-'CM combust - 4671'!G8-'Elec+gas - 35'!G8</f>
        <v>1269763.8621868698</v>
      </c>
      <c r="H8" s="4">
        <f>+Total!H8-'Refino - 19'!H8-'CM combust - 4671'!H8-'Elec+gas - 35'!H8</f>
        <v>288454.79552681005</v>
      </c>
      <c r="I8" s="9">
        <f>+Total!I8-'Refino - 19'!I8-'CM combust - 4671'!I8-'Elec+gas - 35'!I8</f>
        <v>78481.386157279965</v>
      </c>
      <c r="J8" s="4"/>
      <c r="K8" s="21">
        <f>I8/Total!I8</f>
        <v>0.82781639029617859</v>
      </c>
      <c r="L8" s="43">
        <f t="shared" si="0"/>
        <v>46.459035779060962</v>
      </c>
      <c r="M8" s="23">
        <f t="shared" si="1"/>
        <v>11.143481969438485</v>
      </c>
      <c r="N8" s="23">
        <f t="shared" si="2"/>
        <v>27.207516524018271</v>
      </c>
      <c r="O8" s="23">
        <f t="shared" si="3"/>
        <v>6.1807859314970761</v>
      </c>
      <c r="P8" s="12"/>
      <c r="R8" s="3">
        <v>2013</v>
      </c>
      <c r="S8" s="13">
        <f t="shared" si="4"/>
        <v>7.8144081616964289E-3</v>
      </c>
      <c r="T8" s="13">
        <f t="shared" si="5"/>
        <v>-0.10842480784397346</v>
      </c>
    </row>
    <row r="9" spans="2:20" x14ac:dyDescent="0.25">
      <c r="B9" s="3">
        <v>2014</v>
      </c>
      <c r="C9" s="4">
        <f>+Total!C9-'Refino - 19'!C9-'CM combust - 4671'!C9-'Elec+gas - 35'!C9</f>
        <v>840379</v>
      </c>
      <c r="D9" s="4">
        <f>+Total!D9-'Refino - 19'!D9-'CM combust - 4671'!D9-'Elec+gas - 35'!D9</f>
        <v>1252105.9111613499</v>
      </c>
      <c r="E9" s="4">
        <f>+Total!E9-'Refino - 19'!E9-'CM combust - 4671'!E9-'Elec+gas - 35'!E9</f>
        <v>290196.13437580009</v>
      </c>
      <c r="F9" s="9">
        <f>+Total!F9-'Refino - 19'!F9-'CM combust - 4671'!F9-'Elec+gas - 35'!F9</f>
        <v>132243.20950204998</v>
      </c>
      <c r="G9" s="4">
        <f>+Total!G9-'Refino - 19'!G9-'CM combust - 4671'!G9-'Elec+gas - 35'!G9</f>
        <v>1318539.4213482498</v>
      </c>
      <c r="H9" s="4">
        <f>+Total!H9-'Refino - 19'!H9-'CM combust - 4671'!H9-'Elec+gas - 35'!H9</f>
        <v>304140.72885150003</v>
      </c>
      <c r="I9" s="9">
        <f>+Total!I9-'Refino - 19'!I9-'CM combust - 4671'!I9-'Elec+gas - 35'!I9</f>
        <v>89965.531550530024</v>
      </c>
      <c r="J9" s="4"/>
      <c r="K9" s="21">
        <f>I9/Total!I9</f>
        <v>0.8423705370897373</v>
      </c>
      <c r="L9" s="43">
        <f t="shared" si="0"/>
        <v>45.570286381140008</v>
      </c>
      <c r="M9" s="23">
        <f t="shared" si="1"/>
        <v>10.56166322059706</v>
      </c>
      <c r="N9" s="23">
        <f t="shared" si="2"/>
        <v>29.580231457410843</v>
      </c>
      <c r="O9" s="23">
        <f t="shared" si="3"/>
        <v>6.8231203477054425</v>
      </c>
      <c r="P9" s="12"/>
      <c r="R9" s="3">
        <v>2014</v>
      </c>
      <c r="S9" s="13">
        <f t="shared" si="4"/>
        <v>-1.6257548897984808E-2</v>
      </c>
      <c r="T9" s="13">
        <f t="shared" si="5"/>
        <v>0.14632954329113601</v>
      </c>
    </row>
    <row r="10" spans="2:20" x14ac:dyDescent="0.25">
      <c r="B10" s="3">
        <v>2015</v>
      </c>
      <c r="C10" s="4">
        <f>+Total!C10-'Refino - 19'!C10-'CM combust - 4671'!C10-'Elec+gas - 35'!C10</f>
        <v>849016</v>
      </c>
      <c r="D10" s="4">
        <f>+Total!D10-'Refino - 19'!D10-'CM combust - 4671'!D10-'Elec+gas - 35'!D10</f>
        <v>1346222.6150079898</v>
      </c>
      <c r="E10" s="4">
        <f>+Total!E10-'Refino - 19'!E10-'CM combust - 4671'!E10-'Elec+gas - 35'!E10</f>
        <v>311800.8462188401</v>
      </c>
      <c r="F10" s="9">
        <f>+Total!F10-'Refino - 19'!F10-'CM combust - 4671'!F10-'Elec+gas - 35'!F10</f>
        <v>146825.59830232011</v>
      </c>
      <c r="G10" s="4">
        <f>+Total!G10-'Refino - 19'!G10-'CM combust - 4671'!G10-'Elec+gas - 35'!G10</f>
        <v>1409876.2386002203</v>
      </c>
      <c r="H10" s="4">
        <f>+Total!H10-'Refino - 19'!H10-'CM combust - 4671'!H10-'Elec+gas - 35'!H10</f>
        <v>330676.43097147986</v>
      </c>
      <c r="I10" s="9">
        <f>+Total!I10-'Refino - 19'!I10-'CM combust - 4671'!I10-'Elec+gas - 35'!I10</f>
        <v>105065.42585836997</v>
      </c>
      <c r="J10" s="4"/>
      <c r="K10" s="21">
        <f>I10/Total!I10</f>
        <v>0.84524684519923576</v>
      </c>
      <c r="L10" s="43">
        <f t="shared" si="0"/>
        <v>47.089544522682054</v>
      </c>
      <c r="M10" s="23">
        <f t="shared" si="1"/>
        <v>10.906487282673432</v>
      </c>
      <c r="N10" s="23">
        <f t="shared" si="2"/>
        <v>31.77288007787638</v>
      </c>
      <c r="O10" s="23">
        <f t="shared" si="3"/>
        <v>7.4521027436197516</v>
      </c>
      <c r="P10" s="12"/>
      <c r="R10" s="3">
        <v>2015</v>
      </c>
      <c r="S10" s="13">
        <f t="shared" si="4"/>
        <v>0.11026947134131726</v>
      </c>
      <c r="T10" s="13">
        <f t="shared" si="5"/>
        <v>0.16784088358727645</v>
      </c>
    </row>
    <row r="11" spans="2:20" x14ac:dyDescent="0.25">
      <c r="B11" s="3">
        <v>2016</v>
      </c>
      <c r="C11" s="4">
        <f>+Total!C11-'Refino - 19'!C11-'CM combust - 4671'!C11-'Elec+gas - 35'!C11</f>
        <v>891848</v>
      </c>
      <c r="D11" s="4">
        <f>+Total!D11-'Refino - 19'!D11-'CM combust - 4671'!D11-'Elec+gas - 35'!D11</f>
        <v>1411020.9032231704</v>
      </c>
      <c r="E11" s="4">
        <f>+Total!E11-'Refino - 19'!E11-'CM combust - 4671'!E11-'Elec+gas - 35'!E11</f>
        <v>331812.82638677995</v>
      </c>
      <c r="F11" s="9">
        <f>+Total!F11-'Refino - 19'!F11-'CM combust - 4671'!F11-'Elec+gas - 35'!F11</f>
        <v>156066.06583435999</v>
      </c>
      <c r="G11" s="4">
        <f>+Total!G11-'Refino - 19'!G11-'CM combust - 4671'!G11-'Elec+gas - 35'!G11</f>
        <v>1463817.2424971405</v>
      </c>
      <c r="H11" s="4">
        <f>+Total!H11-'Refino - 19'!H11-'CM combust - 4671'!H11-'Elec+gas - 35'!H11</f>
        <v>340904.24200866994</v>
      </c>
      <c r="I11" s="9">
        <f>+Total!I11-'Refino - 19'!I11-'CM combust - 4671'!I11-'Elec+gas - 35'!I11</f>
        <v>103521.49131103998</v>
      </c>
      <c r="J11" s="4"/>
      <c r="K11" s="21">
        <f>I11/Total!I11</f>
        <v>0.84508775352659038</v>
      </c>
      <c r="L11" s="43">
        <f t="shared" si="0"/>
        <v>47.034368000120793</v>
      </c>
      <c r="M11" s="23">
        <f t="shared" si="1"/>
        <v>11.060507004386753</v>
      </c>
      <c r="N11" s="23">
        <f t="shared" si="2"/>
        <v>30.366736037390584</v>
      </c>
      <c r="O11" s="23">
        <f t="shared" si="3"/>
        <v>7.0720229483321031</v>
      </c>
      <c r="P11" s="12"/>
      <c r="R11" s="3">
        <v>2016</v>
      </c>
      <c r="S11" s="13">
        <f t="shared" si="4"/>
        <v>6.2934989803435926E-2</v>
      </c>
      <c r="T11" s="13">
        <f t="shared" si="5"/>
        <v>-1.4694982052528283E-2</v>
      </c>
    </row>
    <row r="12" spans="2:20" x14ac:dyDescent="0.25">
      <c r="B12" s="3">
        <v>2017</v>
      </c>
      <c r="C12" s="4">
        <f>+Total!C12-'Refino - 19'!C12-'CM combust - 4671'!C12-'Elec+gas - 35'!C12</f>
        <v>913062</v>
      </c>
      <c r="D12" s="4">
        <f>+Total!D12-'Refino - 19'!D12-'CM combust - 4671'!D12-'Elec+gas - 35'!D12</f>
        <v>1527027.0586405494</v>
      </c>
      <c r="E12" s="4">
        <f>+Total!E12-'Refino - 19'!E12-'CM combust - 4671'!E12-'Elec+gas - 35'!E12</f>
        <v>356102.74653606984</v>
      </c>
      <c r="F12" s="9">
        <f>+Total!F12-'Refino - 19'!F12-'CM combust - 4671'!F12-'Elec+gas - 35'!F12</f>
        <v>167757.56430718998</v>
      </c>
      <c r="G12" s="4">
        <f>+Total!G12-'Refino - 19'!G12-'CM combust - 4671'!G12-'Elec+gas - 35'!G12</f>
        <v>1584665.0924576994</v>
      </c>
      <c r="H12" s="4">
        <f>+Total!H12-'Refino - 19'!H12-'CM combust - 4671'!H12-'Elec+gas - 35'!H12</f>
        <v>369674.07627619006</v>
      </c>
      <c r="I12" s="9">
        <f>+Total!I12-'Refino - 19'!I12-'CM combust - 4671'!I12-'Elec+gas - 35'!I12</f>
        <v>115656.52884816</v>
      </c>
      <c r="J12" s="4"/>
      <c r="K12" s="21">
        <f>I12/Total!I12</f>
        <v>0.86292535088628575</v>
      </c>
      <c r="L12" s="43">
        <f t="shared" si="0"/>
        <v>47.109314920770409</v>
      </c>
      <c r="M12" s="23">
        <f t="shared" si="1"/>
        <v>10.985893364361059</v>
      </c>
      <c r="N12" s="23">
        <f t="shared" si="2"/>
        <v>31.286080434201441</v>
      </c>
      <c r="O12" s="23">
        <f t="shared" si="3"/>
        <v>7.2984840392227746</v>
      </c>
      <c r="P12" s="12"/>
      <c r="R12" s="3">
        <v>2017</v>
      </c>
      <c r="S12" s="13">
        <f t="shared" si="4"/>
        <v>7.4913777125891645E-2</v>
      </c>
      <c r="T12" s="13">
        <f t="shared" si="5"/>
        <v>0.11722239878344842</v>
      </c>
    </row>
    <row r="13" spans="2:20" x14ac:dyDescent="0.25">
      <c r="B13" s="3">
        <v>2018</v>
      </c>
      <c r="C13" s="4">
        <f>+Total!C13-'Refino - 19'!C13-'CM combust - 4671'!C13-'Elec+gas - 35'!C13</f>
        <v>922775</v>
      </c>
      <c r="D13" s="4">
        <f>+Total!D13-'Refino - 19'!D13-'CM combust - 4671'!D13-'Elec+gas - 35'!D13</f>
        <v>1607687.6165872</v>
      </c>
      <c r="E13" s="4">
        <f>+Total!E13-'Refino - 19'!E13-'CM combust - 4671'!E13-'Elec+gas - 35'!E13</f>
        <v>368827.22738793003</v>
      </c>
      <c r="F13" s="9">
        <f>+Total!F13-'Refino - 19'!F13-'CM combust - 4671'!F13-'Elec+gas - 35'!F13</f>
        <v>169005.52537033003</v>
      </c>
      <c r="G13" s="4">
        <f>+Total!G13-'Refino - 19'!G13-'CM combust - 4671'!G13-'Elec+gas - 35'!G13</f>
        <v>1665188.5639692694</v>
      </c>
      <c r="H13" s="4">
        <f>+Total!H13-'Refino - 19'!H13-'CM combust - 4671'!H13-'Elec+gas - 35'!H13</f>
        <v>390359.33038935979</v>
      </c>
      <c r="I13" s="9">
        <f>+Total!I13-'Refino - 19'!I13-'CM combust - 4671'!I13-'Elec+gas - 35'!I13</f>
        <v>120448.58926456995</v>
      </c>
      <c r="J13" s="4"/>
      <c r="K13" s="21">
        <f>I13/Total!I13</f>
        <v>0.86328875320637699</v>
      </c>
      <c r="L13" s="43">
        <f t="shared" si="0"/>
        <v>45.822410283330612</v>
      </c>
      <c r="M13" s="23">
        <f t="shared" si="1"/>
        <v>10.512336079884415</v>
      </c>
      <c r="N13" s="23">
        <f t="shared" si="2"/>
        <v>30.855824336113542</v>
      </c>
      <c r="O13" s="23">
        <f t="shared" si="3"/>
        <v>7.2333303189075231</v>
      </c>
      <c r="P13" s="12"/>
      <c r="R13" s="3">
        <v>2018</v>
      </c>
      <c r="S13" s="13">
        <f t="shared" si="4"/>
        <v>7.4390747641925881E-3</v>
      </c>
      <c r="T13" s="13">
        <f t="shared" si="5"/>
        <v>4.1433548664608688E-2</v>
      </c>
    </row>
    <row r="14" spans="2:20" x14ac:dyDescent="0.25">
      <c r="B14" s="3">
        <v>2019</v>
      </c>
      <c r="C14" s="4">
        <f>+Total!C14-'Refino - 19'!C14-'CM combust - 4671'!C14-'Elec+gas - 35'!C14</f>
        <v>935778</v>
      </c>
      <c r="D14" s="4">
        <f>+Total!D14-'Refino - 19'!D14-'CM combust - 4671'!D14-'Elec+gas - 35'!D14</f>
        <v>1671780.5455290102</v>
      </c>
      <c r="E14" s="4">
        <f>+Total!E14-'Refino - 19'!E14-'CM combust - 4671'!E14-'Elec+gas - 35'!E14</f>
        <v>392242.72357523011</v>
      </c>
      <c r="F14" s="9">
        <f>+Total!F14-'Refino - 19'!F14-'CM combust - 4671'!F14-'Elec+gas - 35'!F14</f>
        <v>179880.00932546999</v>
      </c>
      <c r="G14" s="4">
        <f>+Total!G14-'Refino - 19'!G14-'CM combust - 4671'!G14-'Elec+gas - 35'!G14</f>
        <v>1717133.0239166201</v>
      </c>
      <c r="H14" s="4">
        <f>+Total!H14-'Refino - 19'!H14-'CM combust - 4671'!H14-'Elec+gas - 35'!H14</f>
        <v>414641.24110240996</v>
      </c>
      <c r="I14" s="9">
        <f>+Total!I14-'Refino - 19'!I14-'CM combust - 4671'!I14-'Elec+gas - 35'!I14</f>
        <v>127239.80204437002</v>
      </c>
      <c r="J14" s="4"/>
      <c r="K14" s="21">
        <f>I14/Total!I14</f>
        <v>0.86655168046447051</v>
      </c>
      <c r="L14" s="43">
        <f t="shared" si="0"/>
        <v>45.859361694690541</v>
      </c>
      <c r="M14" s="23">
        <f t="shared" si="1"/>
        <v>10.759786014171473</v>
      </c>
      <c r="N14" s="23">
        <f t="shared" si="2"/>
        <v>30.686721298170088</v>
      </c>
      <c r="O14" s="23">
        <f t="shared" si="3"/>
        <v>7.4100142663465833</v>
      </c>
      <c r="P14" s="12"/>
      <c r="R14" s="3">
        <v>2019</v>
      </c>
      <c r="S14" s="13">
        <f t="shared" si="4"/>
        <v>6.4343955212774695E-2</v>
      </c>
      <c r="T14" s="13">
        <f t="shared" si="5"/>
        <v>5.6382667669796493E-2</v>
      </c>
    </row>
    <row r="15" spans="2:20" x14ac:dyDescent="0.25">
      <c r="B15" s="3">
        <v>2020</v>
      </c>
      <c r="C15" s="4">
        <f>+Total!C15-'Refino - 19'!C15-'CM combust - 4671'!C15-'Elec+gas - 35'!C15</f>
        <v>929577</v>
      </c>
      <c r="D15" s="4">
        <f>+Total!D15-'Refino - 19'!D15-'CM combust - 4671'!D15-'Elec+gas - 35'!D15</f>
        <v>1500935.3977609095</v>
      </c>
      <c r="E15" s="4">
        <f>+Total!E15-'Refino - 19'!E15-'CM combust - 4671'!E15-'Elec+gas - 35'!E15</f>
        <v>345861.74051460013</v>
      </c>
      <c r="F15" s="9">
        <f>+Total!F15-'Refino - 19'!F15-'CM combust - 4671'!F15-'Elec+gas - 35'!F15</f>
        <v>147675.6522267801</v>
      </c>
      <c r="G15" s="4">
        <f>+Total!G15-'Refino - 19'!G15-'CM combust - 4671'!G15-'Elec+gas - 35'!G15</f>
        <v>1563899.3871325296</v>
      </c>
      <c r="H15" s="4">
        <f>+Total!H15-'Refino - 19'!H15-'CM combust - 4671'!H15-'Elec+gas - 35'!H15</f>
        <v>368063.29075251002</v>
      </c>
      <c r="I15" s="9">
        <f>+Total!I15-'Refino - 19'!I15-'CM combust - 4671'!I15-'Elec+gas - 35'!I15</f>
        <v>99349.448942690025</v>
      </c>
      <c r="J15" s="4"/>
      <c r="K15" s="21">
        <f>I15/Total!I15</f>
        <v>0.85808853830290333</v>
      </c>
      <c r="L15" s="43">
        <f t="shared" si="0"/>
        <v>42.697886157357772</v>
      </c>
      <c r="M15" s="23">
        <f t="shared" si="1"/>
        <v>9.8389079534723596</v>
      </c>
      <c r="N15" s="23">
        <f t="shared" si="2"/>
        <v>26.992490541387276</v>
      </c>
      <c r="O15" s="23">
        <f t="shared" si="3"/>
        <v>6.3526752270714235</v>
      </c>
      <c r="P15" s="12"/>
      <c r="R15" s="3">
        <v>2020</v>
      </c>
      <c r="S15" s="13">
        <f t="shared" si="4"/>
        <v>-0.17903244067783097</v>
      </c>
      <c r="T15" s="13">
        <f t="shared" si="5"/>
        <v>-0.21919519406320909</v>
      </c>
    </row>
    <row r="16" spans="2:20" x14ac:dyDescent="0.25">
      <c r="B16" s="3">
        <v>2021</v>
      </c>
      <c r="C16" s="4">
        <f>+Total!C16-'Refino - 19'!C16-'CM combust - 4671'!C16-'Elec+gas - 35'!C16</f>
        <v>952115</v>
      </c>
      <c r="D16" s="4">
        <f>+Total!D16-'Refino - 19'!D16-'CM combust - 4671'!D16-'Elec+gas - 35'!D16</f>
        <v>1737909.3085822293</v>
      </c>
      <c r="E16" s="4">
        <f>+Total!E16-'Refino - 19'!E16-'CM combust - 4671'!E16-'Elec+gas - 35'!E16</f>
        <v>398876.91957374994</v>
      </c>
      <c r="F16" s="9">
        <f>+Total!F16-'Refino - 19'!F16-'CM combust - 4671'!F16-'Elec+gas - 35'!F16</f>
        <v>184360.07678272008</v>
      </c>
      <c r="G16" s="4">
        <f>+Total!G16-'Refino - 19'!G16-'CM combust - 4671'!G16-'Elec+gas - 35'!G16</f>
        <v>1814690.3523844201</v>
      </c>
      <c r="H16" s="4">
        <f>+Total!H16-'Refino - 19'!H16-'CM combust - 4671'!H16-'Elec+gas - 35'!H16</f>
        <v>430992.69521500007</v>
      </c>
      <c r="I16" s="9">
        <f>+Total!I16-'Refino - 19'!I16-'CM combust - 4671'!I16-'Elec+gas - 35'!I16</f>
        <v>135029.67374502</v>
      </c>
      <c r="J16" s="4"/>
      <c r="K16" s="21">
        <f>I16/Total!I16</f>
        <v>0.86687787610000022</v>
      </c>
      <c r="L16" s="43">
        <f t="shared" si="0"/>
        <v>46.219790550862648</v>
      </c>
      <c r="M16" s="23">
        <f t="shared" si="1"/>
        <v>10.608152903739226</v>
      </c>
      <c r="N16" s="23">
        <f t="shared" si="2"/>
        <v>31.329921653929805</v>
      </c>
      <c r="O16" s="23">
        <f t="shared" si="3"/>
        <v>7.4409209024336951</v>
      </c>
      <c r="P16" s="12"/>
      <c r="R16" s="3">
        <v>2021</v>
      </c>
      <c r="S16" s="13">
        <f t="shared" si="4"/>
        <v>0.24841213837745602</v>
      </c>
      <c r="T16" s="13">
        <f>I16/I15-1</f>
        <v>0.35913862816604247</v>
      </c>
    </row>
    <row r="17" spans="2:20" x14ac:dyDescent="0.25">
      <c r="B17" s="3">
        <v>2022</v>
      </c>
      <c r="C17" s="4">
        <f>+Total!C17-'Refino - 19'!C17-'CM combust - 4671'!C17-'Elec+gas - 35'!C17</f>
        <v>970114</v>
      </c>
      <c r="D17" s="4">
        <f>+Total!D17-'Refino - 19'!D17-'CM combust - 4671'!D17-'Elec+gas - 35'!D17</f>
        <v>2023358.6786388899</v>
      </c>
      <c r="E17" s="4">
        <f>+Total!E17-'Refino - 19'!E17-'CM combust - 4671'!E17-'Elec+gas - 35'!E17</f>
        <v>439247.63240251993</v>
      </c>
      <c r="F17" s="9">
        <f>+Total!F17-'Refino - 19'!F17-'CM combust - 4671'!F17-'Elec+gas - 35'!F17</f>
        <v>197193.31038140994</v>
      </c>
      <c r="G17" s="4">
        <f>+Total!G17-'Refino - 19'!G17-'CM combust - 4671'!G17-'Elec+gas - 35'!G17</f>
        <v>2091974.1146736499</v>
      </c>
      <c r="H17" s="4">
        <f>+Total!H17-'Refino - 19'!H17-'CM combust - 4671'!H17-'Elec+gas - 35'!H17</f>
        <v>474807.14019386005</v>
      </c>
      <c r="I17" s="9">
        <f>+Total!I17-'Refino - 19'!I17-'CM combust - 4671'!I17-'Elec+gas - 35'!I17</f>
        <v>148634.14063533995</v>
      </c>
      <c r="J17" s="25"/>
      <c r="K17" s="21">
        <f>I17/Total!I17</f>
        <v>0.80942751109664957</v>
      </c>
      <c r="L17" s="43">
        <f t="shared" si="0"/>
        <v>44.89342590256809</v>
      </c>
      <c r="M17" s="23">
        <f t="shared" si="1"/>
        <v>9.7458405404454318</v>
      </c>
      <c r="N17" s="23">
        <f t="shared" si="2"/>
        <v>31.304108142656361</v>
      </c>
      <c r="O17" s="23">
        <f t="shared" si="3"/>
        <v>7.1049703527773831</v>
      </c>
      <c r="P17" s="17"/>
      <c r="R17" s="3">
        <v>2022</v>
      </c>
      <c r="S17" s="13">
        <f t="shared" si="4"/>
        <v>6.9609613006478943E-2</v>
      </c>
      <c r="T17" s="13">
        <f>I17/I16-1</f>
        <v>0.10075168304123738</v>
      </c>
    </row>
    <row r="18" spans="2:20" x14ac:dyDescent="0.25">
      <c r="B18" s="5">
        <v>2023</v>
      </c>
      <c r="C18" s="6">
        <f>+Total!C18-'Refino - 19'!C18-'CM combust - 4671'!C18-'Elec+gas - 35'!C18</f>
        <v>986212</v>
      </c>
      <c r="D18" s="6">
        <f>+Total!D18-'Refino - 19'!D18-'CM combust - 4671'!D18-'Elec+gas - 35'!D18</f>
        <v>2110193.7227902897</v>
      </c>
      <c r="E18" s="6">
        <f>+Total!E18-'Refino - 19'!E18-'CM combust - 4671'!E18-'Elec+gas - 35'!E18</f>
        <v>498907.04831343004</v>
      </c>
      <c r="F18" s="10">
        <f>+Total!F18-'Refino - 19'!F18-'CM combust - 4671'!F18-'Elec+gas - 35'!F18</f>
        <v>235646.01045796991</v>
      </c>
      <c r="G18" s="4">
        <f>+Total!G18-'Refino - 19'!G18-'CM combust - 4671'!G18-'Elec+gas - 35'!G18</f>
        <v>2195297.5537231299</v>
      </c>
      <c r="H18" s="4">
        <f>+Total!H18-'Refino - 19'!H18-'CM combust - 4671'!H18-'Elec+gas - 35'!H18</f>
        <v>528165.02269023994</v>
      </c>
      <c r="I18" s="9">
        <f>+Total!I18-'Refino - 19'!I18-'CM combust - 4671'!I18-'Elec+gas - 35'!I18</f>
        <v>170523.04955170001</v>
      </c>
      <c r="J18" s="25"/>
      <c r="K18" s="21">
        <f>I18/Total!I18</f>
        <v>0.86623627914821189</v>
      </c>
      <c r="L18" s="43">
        <f t="shared" si="0"/>
        <v>47.232447658251807</v>
      </c>
      <c r="M18" s="23">
        <f t="shared" si="1"/>
        <v>11.167032102928323</v>
      </c>
      <c r="N18" s="23">
        <f t="shared" ref="N18" si="6">I18/H18*100</f>
        <v>32.285941367932828</v>
      </c>
      <c r="O18" s="23">
        <f t="shared" ref="O18" si="7">I18/G18*100</f>
        <v>7.7676508709491472</v>
      </c>
      <c r="P18" s="17"/>
      <c r="R18" s="5">
        <v>2023</v>
      </c>
      <c r="S18" s="13">
        <f t="shared" si="4"/>
        <v>0.19500002308488562</v>
      </c>
      <c r="T18" s="13">
        <f>I18/I17-1</f>
        <v>0.14726703315130307</v>
      </c>
    </row>
    <row r="19" spans="2:20" x14ac:dyDescent="0.25">
      <c r="B19" s="5">
        <v>2024</v>
      </c>
      <c r="C19" s="6">
        <f>+Total!C19-'Refino - 19'!C19-'CM combust - 4671'!C19-'Elec+gas - 35'!C19</f>
        <v>1012334</v>
      </c>
      <c r="D19" s="6">
        <f>+Total!D19-'Refino - 19'!D19-'CM combust - 4671'!D19-'Elec+gas - 35'!D19</f>
        <v>2211908.2302197809</v>
      </c>
      <c r="E19" s="6">
        <f>+Total!E19-'Refino - 19'!E19-'CM combust - 4671'!E19-'Elec+gas - 35'!E19</f>
        <v>536155.89035316021</v>
      </c>
      <c r="F19" s="10">
        <f>+Total!F19-'Refino - 19'!F19-'CM combust - 4671'!F19-'Elec+gas - 35'!F19</f>
        <v>255693.35750759987</v>
      </c>
      <c r="G19" s="49">
        <f>+Total!G19-'Refino - 19'!G19-'CM combust - 4671'!G19-'Elec+gas - 35'!G19</f>
        <v>2298968.467389212</v>
      </c>
      <c r="H19" s="49">
        <f>+Total!H19-'Refino - 19'!H19-'CM combust - 4671'!H19-'Elec+gas - 35'!H19</f>
        <v>574353.75925629295</v>
      </c>
      <c r="I19" s="55">
        <f>+Total!I19-'Refino - 19'!I19-'CM combust - 4671'!I19-'Elec+gas - 35'!I19</f>
        <v>191533.98949407612</v>
      </c>
      <c r="J19" s="25"/>
      <c r="K19" s="21">
        <f>I19/Total!I19</f>
        <v>0.88711513241169648</v>
      </c>
      <c r="L19" s="43">
        <f t="shared" ref="L19" si="8">F19/E19*100</f>
        <v>47.690114406684472</v>
      </c>
      <c r="M19" s="23">
        <f t="shared" ref="M19" si="9">F19/D19*100</f>
        <v>11.55985379566102</v>
      </c>
      <c r="N19" s="62">
        <f t="shared" ref="N19" si="10">I19/H19*100</f>
        <v>33.34773846384946</v>
      </c>
      <c r="O19" s="62">
        <f t="shared" ref="O19" si="11">I19/G19*100</f>
        <v>8.331301286249861</v>
      </c>
      <c r="P19" s="17"/>
      <c r="R19" s="5">
        <v>2024</v>
      </c>
      <c r="S19" s="13">
        <f>F19/F18-1</f>
        <v>8.5073993023130789E-2</v>
      </c>
      <c r="T19" s="54">
        <f>I19/I18-1</f>
        <v>0.12321466216803678</v>
      </c>
    </row>
    <row r="20" spans="2:20" x14ac:dyDescent="0.25">
      <c r="B20" s="5">
        <v>2025</v>
      </c>
      <c r="C20" s="6"/>
      <c r="D20" s="49">
        <f>+Total!D20-'Refino - 19'!D20-'CM combust - 4671'!D20-'Elec+gas - 35'!D20</f>
        <v>2319594.292396246</v>
      </c>
      <c r="E20" s="49">
        <f>+Total!E20-'Refino - 19'!E20-'CM combust - 4671'!E20-'Elec+gas - 35'!E20</f>
        <v>559497.02367504488</v>
      </c>
      <c r="F20" s="55">
        <f>+Total!F20-'Refino - 19'!F20-'CM combust - 4671'!F20-'Elec+gas - 35'!F20</f>
        <v>261186.76506333612</v>
      </c>
      <c r="I20" s="19">
        <f>I19*(1+T20)</f>
        <v>195648.97423722022</v>
      </c>
      <c r="J20" s="25"/>
      <c r="K20" s="21">
        <f>I20/Total!I20</f>
        <v>0.88662657555309321</v>
      </c>
      <c r="L20" s="43">
        <f t="shared" ref="L20" si="12">F20/E20*100</f>
        <v>46.682422606600504</v>
      </c>
      <c r="M20" s="23">
        <f t="shared" ref="M20" si="13">F20/D20*100</f>
        <v>11.260019302492694</v>
      </c>
      <c r="N20" s="60">
        <f>N19*(L20/L19)</f>
        <v>32.643100972003651</v>
      </c>
      <c r="O20" s="60">
        <f>O19*(M20/M19)</f>
        <v>8.1152075931330003</v>
      </c>
      <c r="P20" s="17"/>
      <c r="R20" s="5">
        <v>2025</v>
      </c>
      <c r="S20" s="13">
        <f>F20/F19-1</f>
        <v>2.1484357705979784E-2</v>
      </c>
      <c r="T20" s="15">
        <f>+S20</f>
        <v>2.1484357705979784E-2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x14ac:dyDescent="0.25">
      <c r="B22" s="56"/>
      <c r="C22" s="57"/>
      <c r="D22" s="58"/>
      <c r="E22" s="58"/>
      <c r="F22" s="58"/>
      <c r="G22" s="59"/>
      <c r="H22" s="57"/>
      <c r="I22" s="57"/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6">
        <f>+Total!C24-'Refino - 19'!C24-'CM combust - 4671'!C24-'Elec+gas - 35'!C24</f>
        <v>850081</v>
      </c>
      <c r="D24" s="6">
        <f>+Total!D24-'Refino - 19'!D24-'CM combust - 4671'!D24-'Elec+gas - 35'!D24</f>
        <v>309898.75966621033</v>
      </c>
      <c r="E24" s="8">
        <f>+Total!E24-'Refino - 19'!E24-'CM combust - 4671'!E24-'Elec+gas - 35'!E24</f>
        <v>66236.433284820363</v>
      </c>
      <c r="F24" s="8">
        <f>+Total!F24-'Refino - 19'!F24-'CM combust - 4671'!F24-'Elec+gas - 35'!F24</f>
        <v>24203.222801690288</v>
      </c>
      <c r="L24" s="23">
        <f t="shared" ref="L24:L55" si="14">F24/E24*100</f>
        <v>36.540649309444362</v>
      </c>
      <c r="M24" s="12">
        <f t="shared" ref="M24:M55" si="15">F24/D24*100</f>
        <v>7.8100418432650072</v>
      </c>
      <c r="N24" s="12"/>
      <c r="O24" s="26"/>
      <c r="P24" s="26">
        <f>L24/$J$53*100</f>
        <v>77.895312671804689</v>
      </c>
      <c r="Q24" s="12">
        <f t="shared" ref="Q24:Q81" si="16">M24/$K$53*100</f>
        <v>70.689780304544641</v>
      </c>
      <c r="R24" s="7" t="s">
        <v>18</v>
      </c>
    </row>
    <row r="25" spans="2:20" x14ac:dyDescent="0.25">
      <c r="B25" s="7" t="s">
        <v>19</v>
      </c>
      <c r="C25" s="6">
        <f>+Total!C25-'Refino - 19'!C25-'CM combust - 4671'!C25-'Elec+gas - 35'!C25</f>
        <v>858024</v>
      </c>
      <c r="D25" s="6">
        <f>+Total!D25-'Refino - 19'!D25-'CM combust - 4671'!D25-'Elec+gas - 35'!D25</f>
        <v>330753.53505384928</v>
      </c>
      <c r="E25" s="8">
        <f>+Total!E25-'Refino - 19'!E25-'CM combust - 4671'!E25-'Elec+gas - 35'!E25</f>
        <v>75259.588066689103</v>
      </c>
      <c r="F25" s="8">
        <f>+Total!F25-'Refino - 19'!F25-'CM combust - 4671'!F25-'Elec+gas - 35'!F25</f>
        <v>31162.234965818952</v>
      </c>
      <c r="J25" s="18">
        <f>AVERAGE(L24:L27)</f>
        <v>43.079964645858823</v>
      </c>
      <c r="K25" s="18">
        <f>AVERAGE(M24:M27)</f>
        <v>10.042647309692063</v>
      </c>
      <c r="L25" s="23">
        <f t="shared" si="14"/>
        <v>41.406332091806611</v>
      </c>
      <c r="M25" s="12">
        <f t="shared" si="15"/>
        <v>9.4215878783413451</v>
      </c>
      <c r="N25" s="18">
        <f>J25/$J$53*100</f>
        <v>91.835459396506607</v>
      </c>
      <c r="O25" s="18">
        <f>K25/$K$53*100</f>
        <v>90.897404424324762</v>
      </c>
      <c r="P25" s="26">
        <f t="shared" ref="P25:P81" si="17">L25/$J$53*100</f>
        <v>88.267703115232393</v>
      </c>
      <c r="Q25" s="12">
        <f t="shared" si="16"/>
        <v>85.276108707950712</v>
      </c>
      <c r="R25" s="7" t="s">
        <v>19</v>
      </c>
    </row>
    <row r="26" spans="2:20" x14ac:dyDescent="0.25">
      <c r="B26" s="7" t="s">
        <v>20</v>
      </c>
      <c r="C26" s="6">
        <f>+Total!C26-'Refino - 19'!C26-'CM combust - 4671'!C26-'Elec+gas - 35'!C26</f>
        <v>861487</v>
      </c>
      <c r="D26" s="6">
        <f>+Total!D26-'Refino - 19'!D26-'CM combust - 4671'!D26-'Elec+gas - 35'!D26</f>
        <v>325322.03934268991</v>
      </c>
      <c r="E26" s="8">
        <f>+Total!E26-'Refino - 19'!E26-'CM combust - 4671'!E26-'Elec+gas - 35'!E26</f>
        <v>77250.330669580013</v>
      </c>
      <c r="F26" s="8">
        <f>+Total!F26-'Refino - 19'!F26-'CM combust - 4671'!F26-'Elec+gas - 35'!F26</f>
        <v>35231.666863890037</v>
      </c>
      <c r="J26" s="18">
        <f t="shared" ref="J26:J80" si="18">AVERAGE(L25:L28)</f>
        <v>44.720611720544966</v>
      </c>
      <c r="K26" s="18">
        <f>AVERAGE(M25:M28)</f>
        <v>10.5399794662786</v>
      </c>
      <c r="L26" s="23">
        <f t="shared" si="14"/>
        <v>45.607140524207132</v>
      </c>
      <c r="M26" s="12">
        <f t="shared" si="15"/>
        <v>10.829781755664413</v>
      </c>
      <c r="N26" s="18">
        <f t="shared" ref="N26:N80" si="19">J26/$J$53*100</f>
        <v>95.332899077572364</v>
      </c>
      <c r="O26" s="18">
        <f t="shared" ref="O26:O80" si="20">K26/$K$53*100</f>
        <v>95.398827283896864</v>
      </c>
      <c r="P26" s="26">
        <f t="shared" si="17"/>
        <v>97.222751602332423</v>
      </c>
      <c r="Q26" s="12">
        <f t="shared" si="16"/>
        <v>98.021868309740199</v>
      </c>
      <c r="R26" s="7" t="s">
        <v>20</v>
      </c>
    </row>
    <row r="27" spans="2:20" x14ac:dyDescent="0.25">
      <c r="B27" s="7" t="s">
        <v>21</v>
      </c>
      <c r="C27" s="6">
        <f>+Total!C27-'Refino - 19'!C27-'CM combust - 4671'!C27-'Elec+gas - 35'!C27</f>
        <v>869941</v>
      </c>
      <c r="D27" s="6">
        <f>+Total!D27-'Refino - 19'!D27-'CM combust - 4671'!D27-'Elec+gas - 35'!D27</f>
        <v>374619.9418705987</v>
      </c>
      <c r="E27" s="8">
        <f>+Total!E27-'Refino - 19'!E27-'CM combust - 4671'!E27-'Elec+gas - 35'!E27</f>
        <v>93023.089160509408</v>
      </c>
      <c r="F27" s="8">
        <f>+Total!F27-'Refino - 19'!F27-'CM combust - 4671'!F27-'Elec+gas - 35'!F27</f>
        <v>45363.394691129331</v>
      </c>
      <c r="J27" s="18">
        <f t="shared" si="18"/>
        <v>47.255829350215912</v>
      </c>
      <c r="K27" s="18">
        <f t="shared" ref="K27:K79" si="21">AVERAGE(M26:M29)</f>
        <v>11.341461656784213</v>
      </c>
      <c r="L27" s="23">
        <f t="shared" si="14"/>
        <v>48.765736657977179</v>
      </c>
      <c r="M27" s="12">
        <f t="shared" si="15"/>
        <v>12.109177761497483</v>
      </c>
      <c r="N27" s="18">
        <f t="shared" si="19"/>
        <v>100.73733423913498</v>
      </c>
      <c r="O27" s="18">
        <f t="shared" si="20"/>
        <v>102.65315461041496</v>
      </c>
      <c r="P27" s="26">
        <f t="shared" si="17"/>
        <v>103.9560701966569</v>
      </c>
      <c r="Q27" s="12">
        <f t="shared" si="16"/>
        <v>109.60186037506348</v>
      </c>
      <c r="R27" s="7" t="s">
        <v>21</v>
      </c>
    </row>
    <row r="28" spans="2:20" x14ac:dyDescent="0.25">
      <c r="B28" s="7" t="s">
        <v>22</v>
      </c>
      <c r="C28" s="6">
        <f>+Total!C28-'Refino - 19'!C28-'CM combust - 4671'!C28-'Elec+gas - 35'!C28</f>
        <v>827640</v>
      </c>
      <c r="D28" s="6">
        <f>+Total!D28-'Refino - 19'!D28-'CM combust - 4671'!D28-'Elec+gas - 35'!D28</f>
        <v>307264.07601358957</v>
      </c>
      <c r="E28" s="8">
        <f>+Total!E28-'Refino - 19'!E28-'CM combust - 4671'!E28-'Elec+gas - 35'!E28</f>
        <v>69855.414115989392</v>
      </c>
      <c r="F28" s="8">
        <f>+Total!F28-'Refino - 19'!F28-'CM combust - 4671'!F28-'Elec+gas - 35'!F28</f>
        <v>30109.945128599284</v>
      </c>
      <c r="J28" s="18">
        <f t="shared" si="18"/>
        <v>46.416671506663029</v>
      </c>
      <c r="K28" s="18">
        <f t="shared" si="21"/>
        <v>10.99500202649752</v>
      </c>
      <c r="L28" s="23">
        <f t="shared" si="14"/>
        <v>43.103237608188962</v>
      </c>
      <c r="M28" s="12">
        <f t="shared" si="15"/>
        <v>9.7993704696111603</v>
      </c>
      <c r="N28" s="18">
        <f t="shared" si="19"/>
        <v>98.948464477927573</v>
      </c>
      <c r="O28" s="18">
        <f t="shared" si="20"/>
        <v>99.517300073287203</v>
      </c>
      <c r="P28" s="26">
        <f t="shared" si="17"/>
        <v>91.885071396067787</v>
      </c>
      <c r="Q28" s="12">
        <f t="shared" si="16"/>
        <v>88.695471742833078</v>
      </c>
      <c r="R28" s="7" t="s">
        <v>22</v>
      </c>
      <c r="S28" s="13">
        <f t="shared" ref="S28:S59" si="22">F28/F24-1</f>
        <v>0.2440469343816678</v>
      </c>
      <c r="T28" s="14">
        <f>AVERAGE(S28:S29)</f>
        <v>0.33748428255548413</v>
      </c>
    </row>
    <row r="29" spans="2:20" x14ac:dyDescent="0.25">
      <c r="B29" s="7" t="s">
        <v>23</v>
      </c>
      <c r="C29" s="6">
        <f>+Total!C29-'Refino - 19'!C29-'CM combust - 4671'!C29-'Elec+gas - 35'!C29</f>
        <v>836800</v>
      </c>
      <c r="D29" s="6">
        <f>+Total!D29-'Refino - 19'!D29-'CM combust - 4671'!D29-'Elec+gas - 35'!D29</f>
        <v>353123.3998292688</v>
      </c>
      <c r="E29" s="8">
        <f>+Total!E29-'Refino - 19'!E29-'CM combust - 4671'!E29-'Elec+gas - 35'!E29</f>
        <v>86504.628410979247</v>
      </c>
      <c r="F29" s="8">
        <f>+Total!F29-'Refino - 19'!F29-'CM combust - 4671'!F29-'Elec+gas - 35'!F29</f>
        <v>44590.716074459284</v>
      </c>
      <c r="J29" s="18">
        <f t="shared" si="18"/>
        <v>45.936973261499105</v>
      </c>
      <c r="K29" s="18">
        <f t="shared" si="21"/>
        <v>10.656959804655742</v>
      </c>
      <c r="L29" s="23">
        <f t="shared" si="14"/>
        <v>51.547202610490359</v>
      </c>
      <c r="M29" s="12">
        <f t="shared" si="15"/>
        <v>12.627516640363792</v>
      </c>
      <c r="N29" s="18">
        <f t="shared" si="19"/>
        <v>97.925870585883573</v>
      </c>
      <c r="O29" s="18">
        <f t="shared" si="20"/>
        <v>96.457632676464954</v>
      </c>
      <c r="P29" s="26">
        <f t="shared" si="17"/>
        <v>109.88544376148279</v>
      </c>
      <c r="Q29" s="12">
        <f t="shared" si="16"/>
        <v>114.29341801402299</v>
      </c>
      <c r="R29" s="7" t="s">
        <v>23</v>
      </c>
      <c r="S29" s="13">
        <f t="shared" si="22"/>
        <v>0.43092163072930045</v>
      </c>
      <c r="T29" s="14">
        <f>+T28</f>
        <v>0.33748428255548413</v>
      </c>
    </row>
    <row r="30" spans="2:20" x14ac:dyDescent="0.25">
      <c r="B30" s="7" t="s">
        <v>24</v>
      </c>
      <c r="C30" s="6">
        <f>+Total!C30-'Refino - 19'!C30-'CM combust - 4671'!C30-'Elec+gas - 35'!C30</f>
        <v>839690</v>
      </c>
      <c r="D30" s="6">
        <f>+Total!D30-'Refino - 19'!D30-'CM combust - 4671'!D30-'Elec+gas - 35'!D30</f>
        <v>310531.02685288014</v>
      </c>
      <c r="E30" s="8">
        <f>+Total!E30-'Refino - 19'!E30-'CM combust - 4671'!E30-'Elec+gas - 35'!E30</f>
        <v>69410.699401130827</v>
      </c>
      <c r="F30" s="8">
        <f>+Total!F30-'Refino - 19'!F30-'CM combust - 4671'!F30-'Elec+gas - 35'!F30</f>
        <v>29326.373901550738</v>
      </c>
      <c r="J30" s="30">
        <f t="shared" si="18"/>
        <v>45.235774820195381</v>
      </c>
      <c r="K30" s="30">
        <f t="shared" si="21"/>
        <v>10.403159608475759</v>
      </c>
      <c r="L30" s="31">
        <f t="shared" si="14"/>
        <v>42.250509149995622</v>
      </c>
      <c r="M30" s="26">
        <f t="shared" si="15"/>
        <v>9.4439432345176435</v>
      </c>
      <c r="N30" s="30">
        <f t="shared" si="19"/>
        <v>96.431094963048139</v>
      </c>
      <c r="O30" s="30">
        <f t="shared" si="20"/>
        <v>94.160451628109271</v>
      </c>
      <c r="P30" s="26">
        <f t="shared" si="17"/>
        <v>90.067272557502847</v>
      </c>
      <c r="Q30" s="26">
        <f t="shared" si="16"/>
        <v>85.478450161229247</v>
      </c>
      <c r="R30" s="29" t="s">
        <v>24</v>
      </c>
      <c r="S30" s="32">
        <f t="shared" si="22"/>
        <v>-0.16761321526889794</v>
      </c>
      <c r="T30" s="34">
        <f t="shared" ref="T30:T78" si="23">0.078396*S33+1.56291*T29-0.641306*T28</f>
        <v>0.28694212570281552</v>
      </c>
    </row>
    <row r="31" spans="2:20" x14ac:dyDescent="0.25">
      <c r="B31" s="7" t="s">
        <v>25</v>
      </c>
      <c r="C31" s="6">
        <f>+Total!C31-'Refino - 19'!C31-'CM combust - 4671'!C31-'Elec+gas - 35'!C31</f>
        <v>840470</v>
      </c>
      <c r="D31" s="6">
        <f>+Total!D31-'Refino - 19'!D31-'CM combust - 4671'!D31-'Elec+gas - 35'!D31</f>
        <v>365983.80879268935</v>
      </c>
      <c r="E31" s="8">
        <f>+Total!E31-'Refino - 19'!E31-'CM combust - 4671'!E31-'Elec+gas - 35'!E31</f>
        <v>84037.308945659926</v>
      </c>
      <c r="F31" s="8">
        <f>+Total!F31-'Refino - 19'!F31-'CM combust - 4671'!F31-'Elec+gas - 35'!F31</f>
        <v>39368.910789709924</v>
      </c>
      <c r="J31" s="30">
        <f t="shared" si="18"/>
        <v>42.756287329887193</v>
      </c>
      <c r="K31" s="30">
        <f t="shared" si="21"/>
        <v>9.5715133628746116</v>
      </c>
      <c r="L31" s="31">
        <f t="shared" si="14"/>
        <v>46.846943677321448</v>
      </c>
      <c r="M31" s="26">
        <f t="shared" si="15"/>
        <v>10.757008874130372</v>
      </c>
      <c r="N31" s="30">
        <f t="shared" si="19"/>
        <v>91.14546219588587</v>
      </c>
      <c r="O31" s="30">
        <f t="shared" si="20"/>
        <v>86.633105223001195</v>
      </c>
      <c r="P31" s="26">
        <f t="shared" si="17"/>
        <v>99.865694628480782</v>
      </c>
      <c r="Q31" s="26">
        <f t="shared" si="16"/>
        <v>97.363190787774528</v>
      </c>
      <c r="R31" s="29" t="s">
        <v>25</v>
      </c>
      <c r="S31" s="32">
        <f t="shared" si="22"/>
        <v>-0.13214363568323539</v>
      </c>
      <c r="T31" s="34">
        <f t="shared" si="23"/>
        <v>0.24175010583041606</v>
      </c>
    </row>
    <row r="32" spans="2:20" x14ac:dyDescent="0.25">
      <c r="B32" s="7" t="s">
        <v>26</v>
      </c>
      <c r="C32" s="6">
        <f>+Total!C32-'Refino - 19'!C32-'CM combust - 4671'!C32-'Elec+gas - 35'!C32</f>
        <v>834583</v>
      </c>
      <c r="D32" s="6">
        <f>+Total!D32-'Refino - 19'!D32-'CM combust - 4671'!D32-'Elec+gas - 35'!D32</f>
        <v>316626.2125710994</v>
      </c>
      <c r="E32" s="8">
        <f>+Total!E32-'Refino - 19'!E32-'CM combust - 4671'!E32-'Elec+gas - 35'!E32</f>
        <v>69017.513151289852</v>
      </c>
      <c r="F32" s="8">
        <f>+Total!F32-'Refino - 19'!F32-'CM combust - 4671'!F32-'Elec+gas - 35'!F32</f>
        <v>27812.983779089791</v>
      </c>
      <c r="J32" s="30">
        <f t="shared" si="18"/>
        <v>43.26114838509514</v>
      </c>
      <c r="K32" s="30">
        <f t="shared" si="21"/>
        <v>9.7813278341196561</v>
      </c>
      <c r="L32" s="31">
        <f t="shared" si="14"/>
        <v>40.298443842974081</v>
      </c>
      <c r="M32" s="26">
        <f t="shared" si="15"/>
        <v>8.7841696848912338</v>
      </c>
      <c r="N32" s="30">
        <f t="shared" si="19"/>
        <v>92.221696759158277</v>
      </c>
      <c r="O32" s="30">
        <f t="shared" si="20"/>
        <v>88.532165327245906</v>
      </c>
      <c r="P32" s="26">
        <f t="shared" si="17"/>
        <v>85.905968904726095</v>
      </c>
      <c r="Q32" s="26">
        <f t="shared" si="16"/>
        <v>79.506747549410363</v>
      </c>
      <c r="R32" s="29" t="s">
        <v>26</v>
      </c>
      <c r="S32" s="32">
        <f t="shared" si="22"/>
        <v>-7.6285803235415894E-2</v>
      </c>
      <c r="T32" s="34">
        <f t="shared" si="23"/>
        <v>0.18671555896183709</v>
      </c>
    </row>
    <row r="33" spans="2:20" x14ac:dyDescent="0.25">
      <c r="B33" s="7" t="s">
        <v>27</v>
      </c>
      <c r="C33" s="6">
        <f>+Total!C33-'Refino - 19'!C33-'CM combust - 4671'!C33-'Elec+gas - 35'!C33</f>
        <v>844208</v>
      </c>
      <c r="D33" s="6">
        <f>+Total!D33-'Refino - 19'!D33-'CM combust - 4671'!D33-'Elec+gas - 35'!D33</f>
        <v>332134.48897492985</v>
      </c>
      <c r="E33" s="8">
        <f>+Total!E33-'Refino - 19'!E33-'CM combust - 4671'!E33-'Elec+gas - 35'!E33</f>
        <v>74206.477095190276</v>
      </c>
      <c r="F33" s="8">
        <f>+Total!F33-'Refino - 19'!F33-'CM combust - 4671'!F33-'Elec+gas - 35'!F33</f>
        <v>30891.601832070235</v>
      </c>
      <c r="J33" s="30">
        <f t="shared" si="18"/>
        <v>42.520007375221539</v>
      </c>
      <c r="K33" s="30">
        <f t="shared" si="21"/>
        <v>9.6357179014782108</v>
      </c>
      <c r="L33" s="31">
        <f t="shared" si="14"/>
        <v>41.629252649257602</v>
      </c>
      <c r="M33" s="26">
        <f t="shared" si="15"/>
        <v>9.3009316579591932</v>
      </c>
      <c r="N33" s="30">
        <f t="shared" si="19"/>
        <v>90.641773802423089</v>
      </c>
      <c r="O33" s="30">
        <f t="shared" si="20"/>
        <v>87.214229475537294</v>
      </c>
      <c r="P33" s="26">
        <f t="shared" si="17"/>
        <v>88.742912692833684</v>
      </c>
      <c r="Q33" s="26">
        <f t="shared" si="16"/>
        <v>84.184032393590613</v>
      </c>
      <c r="R33" s="29" t="s">
        <v>27</v>
      </c>
      <c r="S33" s="32">
        <f t="shared" si="22"/>
        <v>-0.3072189784867716</v>
      </c>
      <c r="T33" s="34">
        <f t="shared" si="23"/>
        <v>0.14222900803439242</v>
      </c>
    </row>
    <row r="34" spans="2:20" x14ac:dyDescent="0.25">
      <c r="B34" s="7" t="s">
        <v>28</v>
      </c>
      <c r="C34" s="6">
        <f>+Total!C34-'Refino - 19'!C34-'CM combust - 4671'!C34-'Elec+gas - 35'!C34</f>
        <v>849402</v>
      </c>
      <c r="D34" s="6">
        <f>+Total!D34-'Refino - 19'!D34-'CM combust - 4671'!D34-'Elec+gas - 35'!D34</f>
        <v>320532.15528521949</v>
      </c>
      <c r="E34" s="8">
        <f>+Total!E34-'Refino - 19'!E34-'CM combust - 4671'!E34-'Elec+gas - 35'!E34</f>
        <v>74454.485877910338</v>
      </c>
      <c r="F34" s="8">
        <f>+Total!F34-'Refino - 19'!F34-'CM combust - 4671'!F34-'Elec+gas - 35'!F34</f>
        <v>32960.9661806402</v>
      </c>
      <c r="J34" s="30">
        <f t="shared" si="18"/>
        <v>43.207400381968711</v>
      </c>
      <c r="K34" s="30">
        <f t="shared" si="21"/>
        <v>9.9024816326007663</v>
      </c>
      <c r="L34" s="31">
        <f t="shared" si="14"/>
        <v>44.26995337082743</v>
      </c>
      <c r="M34" s="26">
        <f t="shared" si="15"/>
        <v>10.283201119497825</v>
      </c>
      <c r="N34" s="30">
        <f t="shared" si="19"/>
        <v>92.107119771936098</v>
      </c>
      <c r="O34" s="30">
        <f t="shared" si="20"/>
        <v>89.628745290524364</v>
      </c>
      <c r="P34" s="26">
        <f t="shared" si="17"/>
        <v>94.372210810592563</v>
      </c>
      <c r="Q34" s="26">
        <f t="shared" si="16"/>
        <v>93.07469057820812</v>
      </c>
      <c r="R34" s="29" t="s">
        <v>28</v>
      </c>
      <c r="S34" s="32">
        <f t="shared" si="22"/>
        <v>0.1239359591912339</v>
      </c>
      <c r="T34" s="34">
        <f t="shared" si="23"/>
        <v>0.10852963178134473</v>
      </c>
    </row>
    <row r="35" spans="2:20" x14ac:dyDescent="0.25">
      <c r="B35" s="7" t="s">
        <v>29</v>
      </c>
      <c r="C35" s="6">
        <f>+Total!C35-'Refino - 19'!C35-'CM combust - 4671'!C35-'Elec+gas - 35'!C35</f>
        <v>861869</v>
      </c>
      <c r="D35" s="6">
        <f>+Total!D35-'Refino - 19'!D35-'CM combust - 4671'!D35-'Elec+gas - 35'!D35</f>
        <v>351889.44820985885</v>
      </c>
      <c r="E35" s="8">
        <f>+Total!E35-'Refino - 19'!E35-'CM combust - 4671'!E35-'Elec+gas - 35'!E35</f>
        <v>81589.09227921009</v>
      </c>
      <c r="F35" s="8">
        <f>+Total!F35-'Refino - 19'!F35-'CM combust - 4671'!F35-'Elec+gas - 35'!F35</f>
        <v>35803.235217019996</v>
      </c>
      <c r="J35" s="30">
        <f t="shared" si="18"/>
        <v>44.009081089387884</v>
      </c>
      <c r="K35" s="30">
        <f t="shared" si="21"/>
        <v>10.233072282918133</v>
      </c>
      <c r="L35" s="31">
        <f t="shared" si="14"/>
        <v>43.882379637827029</v>
      </c>
      <c r="M35" s="26">
        <f t="shared" si="15"/>
        <v>10.17456914356459</v>
      </c>
      <c r="N35" s="30">
        <f t="shared" si="19"/>
        <v>93.816097870232511</v>
      </c>
      <c r="O35" s="30">
        <f t="shared" si="20"/>
        <v>92.620967472000103</v>
      </c>
      <c r="P35" s="26">
        <f t="shared" si="17"/>
        <v>93.54600280153997</v>
      </c>
      <c r="Q35" s="26">
        <f t="shared" si="16"/>
        <v>92.091447380940096</v>
      </c>
      <c r="R35" s="29" t="s">
        <v>29</v>
      </c>
      <c r="S35" s="32">
        <f t="shared" si="22"/>
        <v>-9.0570846415743644E-2</v>
      </c>
      <c r="T35" s="34">
        <f t="shared" si="23"/>
        <v>8.9452603826945379E-2</v>
      </c>
    </row>
    <row r="36" spans="2:20" x14ac:dyDescent="0.25">
      <c r="B36" s="7" t="s">
        <v>30</v>
      </c>
      <c r="C36" s="6">
        <f>+Total!C36-'Refino - 19'!C36-'CM combust - 4671'!C36-'Elec+gas - 35'!C36</f>
        <v>812812</v>
      </c>
      <c r="D36" s="6">
        <f>+Total!D36-'Refino - 19'!D36-'CM combust - 4671'!D36-'Elec+gas - 35'!D36</f>
        <v>301940.15675089945</v>
      </c>
      <c r="E36" s="8">
        <f>+Total!E36-'Refino - 19'!E36-'CM combust - 4671'!E36-'Elec+gas - 35'!E36</f>
        <v>69096.803711699758</v>
      </c>
      <c r="F36" s="8">
        <f>+Total!F36-'Refino - 19'!F36-'CM combust - 4671'!F36-'Elec+gas - 35'!F36</f>
        <v>29744.80302744955</v>
      </c>
      <c r="J36" s="30">
        <f t="shared" si="18"/>
        <v>45.24696272447396</v>
      </c>
      <c r="K36" s="30">
        <f t="shared" si="21"/>
        <v>10.750264114434119</v>
      </c>
      <c r="L36" s="31">
        <f t="shared" si="14"/>
        <v>43.048015869962789</v>
      </c>
      <c r="M36" s="26">
        <f t="shared" si="15"/>
        <v>9.8512246093814557</v>
      </c>
      <c r="N36" s="30">
        <f t="shared" si="19"/>
        <v>96.454944711708663</v>
      </c>
      <c r="O36" s="30">
        <f t="shared" si="20"/>
        <v>97.302143025073192</v>
      </c>
      <c r="P36" s="26">
        <f t="shared" si="17"/>
        <v>91.767352782778204</v>
      </c>
      <c r="Q36" s="26">
        <f t="shared" si="16"/>
        <v>89.164810809358613</v>
      </c>
      <c r="R36" s="29" t="s">
        <v>30</v>
      </c>
      <c r="S36" s="32">
        <f t="shared" si="22"/>
        <v>6.9457461439722534E-2</v>
      </c>
      <c r="T36" s="34">
        <f t="shared" si="23"/>
        <v>6.3606873451371365E-2</v>
      </c>
    </row>
    <row r="37" spans="2:20" x14ac:dyDescent="0.25">
      <c r="B37" s="7" t="s">
        <v>31</v>
      </c>
      <c r="C37" s="6">
        <f>+Total!C37-'Refino - 19'!C37-'CM combust - 4671'!C37-'Elec+gas - 35'!C37</f>
        <v>821818</v>
      </c>
      <c r="D37" s="6">
        <f>+Total!D37-'Refino - 19'!D37-'CM combust - 4671'!D37-'Elec+gas - 35'!D37</f>
        <v>312973.6650308494</v>
      </c>
      <c r="E37" s="8">
        <f>+Total!E37-'Refino - 19'!E37-'CM combust - 4671'!E37-'Elec+gas - 35'!E37</f>
        <v>74154.990573899864</v>
      </c>
      <c r="F37" s="8">
        <f>+Total!F37-'Refino - 19'!F37-'CM combust - 4671'!F37-'Elec+gas - 35'!F37</f>
        <v>33248.113390119768</v>
      </c>
      <c r="J37" s="30">
        <f t="shared" si="18"/>
        <v>45.158906000799142</v>
      </c>
      <c r="K37" s="30">
        <f t="shared" si="21"/>
        <v>10.742299660207909</v>
      </c>
      <c r="L37" s="31">
        <f t="shared" si="14"/>
        <v>44.835975478934273</v>
      </c>
      <c r="M37" s="26">
        <f t="shared" si="15"/>
        <v>10.623294259228661</v>
      </c>
      <c r="N37" s="30">
        <f t="shared" si="19"/>
        <v>96.267230312727463</v>
      </c>
      <c r="O37" s="30">
        <f t="shared" si="20"/>
        <v>97.230055636708954</v>
      </c>
      <c r="P37" s="26">
        <f t="shared" si="17"/>
        <v>95.578825086019265</v>
      </c>
      <c r="Q37" s="26">
        <f t="shared" si="16"/>
        <v>96.15292111949357</v>
      </c>
      <c r="R37" s="29" t="s">
        <v>31</v>
      </c>
      <c r="S37" s="32">
        <f t="shared" si="22"/>
        <v>7.6283242638557791E-2</v>
      </c>
      <c r="T37" s="34">
        <f t="shared" si="23"/>
        <v>3.360372369002311E-2</v>
      </c>
    </row>
    <row r="38" spans="2:20" x14ac:dyDescent="0.25">
      <c r="B38" s="7" t="s">
        <v>32</v>
      </c>
      <c r="C38" s="6">
        <f>+Total!C38-'Refino - 19'!C38-'CM combust - 4671'!C38-'Elec+gas - 35'!C38</f>
        <v>827420</v>
      </c>
      <c r="D38" s="6">
        <f>+Total!D38-'Refino - 19'!D38-'CM combust - 4671'!D38-'Elec+gas - 35'!D38</f>
        <v>304436.11782469979</v>
      </c>
      <c r="E38" s="8">
        <f>+Total!E38-'Refino - 19'!E38-'CM combust - 4671'!E38-'Elec+gas - 35'!E38</f>
        <v>76397.242176510161</v>
      </c>
      <c r="F38" s="8">
        <f>+Total!F38-'Refino - 19'!F38-'CM combust - 4671'!F38-'Elec+gas - 35'!F38</f>
        <v>37603.853210600173</v>
      </c>
      <c r="J38" s="30">
        <f t="shared" si="18"/>
        <v>44.845184711509205</v>
      </c>
      <c r="K38" s="30">
        <f t="shared" si="21"/>
        <v>10.677281859997635</v>
      </c>
      <c r="L38" s="31">
        <f t="shared" si="14"/>
        <v>49.221479911171741</v>
      </c>
      <c r="M38" s="26">
        <f t="shared" si="15"/>
        <v>12.351968445561772</v>
      </c>
      <c r="N38" s="30">
        <f t="shared" si="19"/>
        <v>95.59845681299862</v>
      </c>
      <c r="O38" s="30">
        <f t="shared" si="20"/>
        <v>96.641570439704225</v>
      </c>
      <c r="P38" s="26">
        <f t="shared" si="17"/>
        <v>104.92759817649716</v>
      </c>
      <c r="Q38" s="26">
        <f t="shared" si="16"/>
        <v>111.79939279050055</v>
      </c>
      <c r="R38" s="29" t="s">
        <v>32</v>
      </c>
      <c r="S38" s="32">
        <f t="shared" si="22"/>
        <v>0.14086016182034733</v>
      </c>
      <c r="T38" s="34">
        <f t="shared" si="23"/>
        <v>1.2701257372857246E-2</v>
      </c>
    </row>
    <row r="39" spans="2:20" x14ac:dyDescent="0.25">
      <c r="B39" s="7" t="s">
        <v>33</v>
      </c>
      <c r="C39" s="6">
        <f>+Total!C39-'Refino - 19'!C39-'CM combust - 4671'!C39-'Elec+gas - 35'!C39</f>
        <v>840548</v>
      </c>
      <c r="D39" s="6">
        <f>+Total!D39-'Refino - 19'!D39-'CM combust - 4671'!D39-'Elec+gas - 35'!D39</f>
        <v>323282.25072425941</v>
      </c>
      <c r="E39" s="8">
        <f>+Total!E39-'Refino - 19'!E39-'CM combust - 4671'!E39-'Elec+gas - 35'!E39</f>
        <v>75326.143822150058</v>
      </c>
      <c r="F39" s="8">
        <f>+Total!F39-'Refino - 19'!F39-'CM combust - 4671'!F39-'Elec+gas - 35'!F39</f>
        <v>32789.585461290008</v>
      </c>
      <c r="J39" s="30">
        <f t="shared" si="18"/>
        <v>45.247651464177245</v>
      </c>
      <c r="K39" s="30">
        <f t="shared" si="21"/>
        <v>10.783269660372699</v>
      </c>
      <c r="L39" s="31">
        <f t="shared" si="14"/>
        <v>43.530152743127751</v>
      </c>
      <c r="M39" s="26">
        <f t="shared" si="15"/>
        <v>10.142711326659743</v>
      </c>
      <c r="N39" s="30">
        <f t="shared" si="19"/>
        <v>96.456412928490536</v>
      </c>
      <c r="O39" s="30">
        <f t="shared" si="20"/>
        <v>97.600880834428452</v>
      </c>
      <c r="P39" s="26">
        <f t="shared" si="17"/>
        <v>92.795145205615214</v>
      </c>
      <c r="Q39" s="26">
        <f t="shared" si="16"/>
        <v>91.803097827483086</v>
      </c>
      <c r="R39" s="29" t="s">
        <v>33</v>
      </c>
      <c r="S39" s="32">
        <f t="shared" si="22"/>
        <v>-8.4172554168997826E-2</v>
      </c>
      <c r="T39" s="34">
        <f t="shared" si="23"/>
        <v>1.2742379420812751E-3</v>
      </c>
    </row>
    <row r="40" spans="2:20" x14ac:dyDescent="0.25">
      <c r="B40" s="7" t="s">
        <v>34</v>
      </c>
      <c r="C40" s="6">
        <f>+Total!C40-'Refino - 19'!C40-'CM combust - 4671'!C40-'Elec+gas - 35'!C40</f>
        <v>795799</v>
      </c>
      <c r="D40" s="6">
        <f>+Total!D40-'Refino - 19'!D40-'CM combust - 4671'!D40-'Elec+gas - 35'!D40</f>
        <v>276733.26738080988</v>
      </c>
      <c r="E40" s="8">
        <f>+Total!E40-'Refino - 19'!E40-'CM combust - 4671'!E40-'Elec+gas - 35'!E40</f>
        <v>63507.834312179752</v>
      </c>
      <c r="F40" s="8">
        <f>+Total!F40-'Refino - 19'!F40-'CM combust - 4671'!F40-'Elec+gas - 35'!F40</f>
        <v>26541.912206959663</v>
      </c>
      <c r="J40" s="30">
        <f t="shared" si="18"/>
        <v>45.683896455073679</v>
      </c>
      <c r="K40" s="30">
        <f t="shared" si="21"/>
        <v>10.972169550600977</v>
      </c>
      <c r="L40" s="31">
        <f t="shared" si="14"/>
        <v>41.793130712803041</v>
      </c>
      <c r="M40" s="26">
        <f t="shared" si="15"/>
        <v>9.5911534085403627</v>
      </c>
      <c r="N40" s="30">
        <f t="shared" si="19"/>
        <v>97.386375603198758</v>
      </c>
      <c r="O40" s="30">
        <f t="shared" si="20"/>
        <v>99.310640142735451</v>
      </c>
      <c r="P40" s="26">
        <f t="shared" si="17"/>
        <v>89.09225878386286</v>
      </c>
      <c r="Q40" s="26">
        <f t="shared" si="16"/>
        <v>86.810870021339682</v>
      </c>
      <c r="R40" s="29" t="s">
        <v>34</v>
      </c>
      <c r="S40" s="32">
        <f t="shared" si="22"/>
        <v>-0.10767900589337054</v>
      </c>
      <c r="T40" s="34">
        <f t="shared" si="23"/>
        <v>-4.009579125380117E-4</v>
      </c>
    </row>
    <row r="41" spans="2:20" x14ac:dyDescent="0.25">
      <c r="B41" s="7" t="s">
        <v>35</v>
      </c>
      <c r="C41" s="6">
        <f>+Total!C41-'Refino - 19'!C41-'CM combust - 4671'!C41-'Elec+gas - 35'!C41</f>
        <v>807287</v>
      </c>
      <c r="D41" s="6">
        <f>+Total!D41-'Refino - 19'!D41-'CM combust - 4671'!D41-'Elec+gas - 35'!D41</f>
        <v>304698.78692863998</v>
      </c>
      <c r="E41" s="8">
        <f>+Total!E41-'Refino - 19'!E41-'CM combust - 4671'!E41-'Elec+gas - 35'!E41</f>
        <v>72473.274471020297</v>
      </c>
      <c r="F41" s="8">
        <f>+Total!F41-'Refino - 19'!F41-'CM combust - 4671'!F41-'Elec+gas - 35'!F41</f>
        <v>33660.822907870242</v>
      </c>
      <c r="J41" s="30">
        <f t="shared" si="18"/>
        <v>46.260162981828003</v>
      </c>
      <c r="K41" s="30">
        <f t="shared" si="21"/>
        <v>11.126121210659146</v>
      </c>
      <c r="L41" s="31">
        <f t="shared" si="14"/>
        <v>46.445842489606441</v>
      </c>
      <c r="M41" s="26">
        <f t="shared" si="15"/>
        <v>11.047245460728913</v>
      </c>
      <c r="N41" s="30">
        <f t="shared" si="19"/>
        <v>98.614828357381796</v>
      </c>
      <c r="O41" s="30">
        <f t="shared" si="20"/>
        <v>100.70407813518574</v>
      </c>
      <c r="P41" s="26">
        <f t="shared" si="17"/>
        <v>99.010649547986901</v>
      </c>
      <c r="Q41" s="26">
        <f t="shared" si="16"/>
        <v>99.990162698390407</v>
      </c>
      <c r="R41" s="29" t="s">
        <v>35</v>
      </c>
      <c r="S41" s="32">
        <f t="shared" si="22"/>
        <v>1.2413020639935546E-2</v>
      </c>
      <c r="T41" s="34">
        <f t="shared" si="23"/>
        <v>-2.4377781276451915E-3</v>
      </c>
    </row>
    <row r="42" spans="2:20" x14ac:dyDescent="0.25">
      <c r="B42" s="7" t="s">
        <v>36</v>
      </c>
      <c r="C42" s="6">
        <f>+Total!C42-'Refino - 19'!C42-'CM combust - 4671'!C42-'Elec+gas - 35'!C42</f>
        <v>813762</v>
      </c>
      <c r="D42" s="6">
        <f>+Total!D42-'Refino - 19'!D42-'CM combust - 4671'!D42-'Elec+gas - 35'!D42</f>
        <v>297768.27704253973</v>
      </c>
      <c r="E42" s="8">
        <f>+Total!E42-'Refino - 19'!E42-'CM combust - 4671'!E42-'Elec+gas - 35'!E42</f>
        <v>76580.126441919521</v>
      </c>
      <c r="F42" s="8">
        <f>+Total!F42-'Refino - 19'!F42-'CM combust - 4671'!F42-'Elec+gas - 35'!F42</f>
        <v>39030.179415059451</v>
      </c>
      <c r="J42" s="30">
        <f t="shared" si="18"/>
        <v>46.14768103468365</v>
      </c>
      <c r="K42" s="30">
        <f t="shared" si="21"/>
        <v>11.023014081437223</v>
      </c>
      <c r="L42" s="31">
        <f t="shared" si="14"/>
        <v>50.966459874757476</v>
      </c>
      <c r="M42" s="26">
        <f t="shared" si="15"/>
        <v>13.107568006474891</v>
      </c>
      <c r="N42" s="30">
        <f t="shared" si="19"/>
        <v>98.375045632982349</v>
      </c>
      <c r="O42" s="30">
        <f t="shared" si="20"/>
        <v>99.770841097689527</v>
      </c>
      <c r="P42" s="26">
        <f t="shared" si="17"/>
        <v>108.64744887533007</v>
      </c>
      <c r="Q42" s="26">
        <f t="shared" si="16"/>
        <v>118.63843002372865</v>
      </c>
      <c r="R42" s="29" t="s">
        <v>36</v>
      </c>
      <c r="S42" s="32">
        <f t="shared" si="22"/>
        <v>3.7930320503889448E-2</v>
      </c>
      <c r="T42" s="34">
        <f t="shared" si="23"/>
        <v>-3.8352590655277297E-3</v>
      </c>
    </row>
    <row r="43" spans="2:20" x14ac:dyDescent="0.25">
      <c r="B43" s="7" t="s">
        <v>37</v>
      </c>
      <c r="C43" s="6">
        <f>+Total!C43-'Refino - 19'!C43-'CM combust - 4671'!C43-'Elec+gas - 35'!C43</f>
        <v>828295</v>
      </c>
      <c r="D43" s="6">
        <f>+Total!D43-'Refino - 19'!D43-'CM combust - 4671'!D43-'Elec+gas - 35'!D43</f>
        <v>327143.34901655978</v>
      </c>
      <c r="E43" s="8">
        <f>+Total!E43-'Refino - 19'!E43-'CM combust - 4671'!E43-'Elec+gas - 35'!E43</f>
        <v>76787.625028060196</v>
      </c>
      <c r="F43" s="8">
        <f>+Total!F43-'Refino - 19'!F43-'CM combust - 4671'!F43-'Elec+gas - 35'!F43</f>
        <v>35195.775981440151</v>
      </c>
      <c r="J43" s="30">
        <f t="shared" si="18"/>
        <v>45.999664579323166</v>
      </c>
      <c r="K43" s="30">
        <f t="shared" si="21"/>
        <v>10.958898604304853</v>
      </c>
      <c r="L43" s="31">
        <f t="shared" si="14"/>
        <v>45.835218850145061</v>
      </c>
      <c r="M43" s="26">
        <f t="shared" si="15"/>
        <v>10.758517966892416</v>
      </c>
      <c r="N43" s="30">
        <f t="shared" si="19"/>
        <v>98.05951243122567</v>
      </c>
      <c r="O43" s="30">
        <f t="shared" si="20"/>
        <v>99.190522952977318</v>
      </c>
      <c r="P43" s="26">
        <f t="shared" si="17"/>
        <v>97.708956222347339</v>
      </c>
      <c r="Q43" s="26">
        <f t="shared" si="16"/>
        <v>97.376849797284194</v>
      </c>
      <c r="R43" s="29" t="s">
        <v>37</v>
      </c>
      <c r="S43" s="32">
        <f t="shared" si="22"/>
        <v>7.3382767311614527E-2</v>
      </c>
      <c r="T43" s="34">
        <f t="shared" si="23"/>
        <v>-1.4687503816897459E-2</v>
      </c>
    </row>
    <row r="44" spans="2:20" x14ac:dyDescent="0.25">
      <c r="B44" s="7" t="s">
        <v>38</v>
      </c>
      <c r="C44" s="6">
        <f>+Total!C44-'Refino - 19'!C44-'CM combust - 4671'!C44-'Elec+gas - 35'!C44</f>
        <v>794387</v>
      </c>
      <c r="D44" s="6">
        <f>+Total!D44-'Refino - 19'!D44-'CM combust - 4671'!D44-'Elec+gas - 35'!D44</f>
        <v>285501.54777599929</v>
      </c>
      <c r="E44" s="8">
        <f>+Total!E44-'Refino - 19'!E44-'CM combust - 4671'!E44-'Elec+gas - 35'!E44</f>
        <v>63385.030133729357</v>
      </c>
      <c r="F44" s="8">
        <f>+Total!F44-'Refino - 19'!F44-'CM combust - 4671'!F44-'Elec+gas - 35'!F44</f>
        <v>26205.401631769295</v>
      </c>
      <c r="J44" s="30">
        <f t="shared" si="18"/>
        <v>44.983499695231217</v>
      </c>
      <c r="K44" s="30">
        <f t="shared" si="21"/>
        <v>10.426539921198453</v>
      </c>
      <c r="L44" s="31">
        <f t="shared" si="14"/>
        <v>41.343202924225636</v>
      </c>
      <c r="M44" s="26">
        <f t="shared" si="15"/>
        <v>9.1787248916526725</v>
      </c>
      <c r="N44" s="30">
        <f t="shared" si="19"/>
        <v>95.893308960068623</v>
      </c>
      <c r="O44" s="30">
        <f t="shared" si="20"/>
        <v>94.372070106343671</v>
      </c>
      <c r="P44" s="26">
        <f t="shared" si="17"/>
        <v>88.133127886265143</v>
      </c>
      <c r="Q44" s="26">
        <f t="shared" si="16"/>
        <v>83.077921871354889</v>
      </c>
      <c r="R44" s="29" t="s">
        <v>38</v>
      </c>
      <c r="S44" s="32">
        <f t="shared" si="22"/>
        <v>-1.2678460111179568E-2</v>
      </c>
      <c r="T44" s="34">
        <f t="shared" si="23"/>
        <v>-1.2969947121014272E-2</v>
      </c>
    </row>
    <row r="45" spans="2:20" x14ac:dyDescent="0.25">
      <c r="B45" s="7" t="s">
        <v>39</v>
      </c>
      <c r="C45" s="6">
        <f>+Total!C45-'Refino - 19'!C45-'CM combust - 4671'!C45-'Elec+gas - 35'!C45</f>
        <v>806104</v>
      </c>
      <c r="D45" s="6">
        <f>+Total!D45-'Refino - 19'!D45-'CM combust - 4671'!D45-'Elec+gas - 35'!D45</f>
        <v>310816.9360928695</v>
      </c>
      <c r="E45" s="8">
        <f>+Total!E45-'Refino - 19'!E45-'CM combust - 4671'!E45-'Elec+gas - 35'!E45</f>
        <v>73144.646427009691</v>
      </c>
      <c r="F45" s="8">
        <f>+Total!F45-'Refino - 19'!F45-'CM combust - 4671'!F45-'Elec+gas - 35'!F45</f>
        <v>33539.58281735958</v>
      </c>
      <c r="J45" s="30">
        <f t="shared" si="18"/>
        <v>45.38104781069778</v>
      </c>
      <c r="K45" s="30">
        <f t="shared" si="21"/>
        <v>10.517851155314993</v>
      </c>
      <c r="L45" s="31">
        <f t="shared" si="14"/>
        <v>45.853776668164485</v>
      </c>
      <c r="M45" s="26">
        <f t="shared" si="15"/>
        <v>10.790783552199432</v>
      </c>
      <c r="N45" s="30">
        <f t="shared" si="19"/>
        <v>96.7407797998479</v>
      </c>
      <c r="O45" s="30">
        <f t="shared" si="20"/>
        <v>95.198540848571696</v>
      </c>
      <c r="P45" s="26">
        <f t="shared" si="17"/>
        <v>97.748516740960127</v>
      </c>
      <c r="Q45" s="26">
        <f t="shared" si="16"/>
        <v>97.668890119541558</v>
      </c>
      <c r="R45" s="29" t="s">
        <v>39</v>
      </c>
      <c r="S45" s="32">
        <f t="shared" si="22"/>
        <v>-3.6018159996413779E-3</v>
      </c>
      <c r="T45" s="34">
        <f t="shared" si="23"/>
        <v>2.2260675094640248E-3</v>
      </c>
    </row>
    <row r="46" spans="2:20" x14ac:dyDescent="0.25">
      <c r="B46" s="7" t="s">
        <v>40</v>
      </c>
      <c r="C46" s="6">
        <f>+Total!C46-'Refino - 19'!C46-'CM combust - 4671'!C46-'Elec+gas - 35'!C46</f>
        <v>813234</v>
      </c>
      <c r="D46" s="6">
        <f>+Total!D46-'Refino - 19'!D46-'CM combust - 4671'!D46-'Elec+gas - 35'!D46</f>
        <v>309012.32892371988</v>
      </c>
      <c r="E46" s="8">
        <f>+Total!E46-'Refino - 19'!E46-'CM combust - 4671'!E46-'Elec+gas - 35'!E46</f>
        <v>72329.38833420958</v>
      </c>
      <c r="F46" s="8">
        <f>+Total!F46-'Refino - 19'!F46-'CM combust - 4671'!F46-'Elec+gas - 35'!F46</f>
        <v>33923.785302489523</v>
      </c>
      <c r="J46" s="30">
        <f t="shared" si="18"/>
        <v>46.08846510705159</v>
      </c>
      <c r="K46" s="30">
        <f t="shared" si="21"/>
        <v>10.708167318545346</v>
      </c>
      <c r="L46" s="31">
        <f t="shared" si="14"/>
        <v>46.90180033838972</v>
      </c>
      <c r="M46" s="26">
        <f t="shared" si="15"/>
        <v>10.978133274049288</v>
      </c>
      <c r="N46" s="30">
        <f t="shared" si="19"/>
        <v>98.248812430091292</v>
      </c>
      <c r="O46" s="30">
        <f t="shared" si="20"/>
        <v>96.92111904176781</v>
      </c>
      <c r="P46" s="26">
        <f t="shared" si="17"/>
        <v>99.982634990701982</v>
      </c>
      <c r="Q46" s="26">
        <f t="shared" si="16"/>
        <v>99.364618637194056</v>
      </c>
      <c r="R46" s="29" t="s">
        <v>40</v>
      </c>
      <c r="S46" s="32">
        <f t="shared" si="22"/>
        <v>-0.13083194054187897</v>
      </c>
      <c r="T46" s="34">
        <f t="shared" si="23"/>
        <v>2.2220469567639664E-2</v>
      </c>
    </row>
    <row r="47" spans="2:20" x14ac:dyDescent="0.25">
      <c r="B47" s="7" t="s">
        <v>41</v>
      </c>
      <c r="C47" s="6">
        <f>+Total!C47-'Refino - 19'!C47-'CM combust - 4671'!C47-'Elec+gas - 35'!C47</f>
        <v>828128</v>
      </c>
      <c r="D47" s="6">
        <f>+Total!D47-'Refino - 19'!D47-'CM combust - 4671'!D47-'Elec+gas - 35'!D47</f>
        <v>346775.09836875898</v>
      </c>
      <c r="E47" s="8">
        <f>+Total!E47-'Refino - 19'!E47-'CM combust - 4671'!E47-'Elec+gas - 35'!E47</f>
        <v>81337.069480849445</v>
      </c>
      <c r="F47" s="8">
        <f>+Total!F47-'Refino - 19'!F47-'CM combust - 4671'!F47-'Elec+gas - 35'!F47</f>
        <v>38574.439750429243</v>
      </c>
      <c r="J47" s="30">
        <f t="shared" si="18"/>
        <v>46.592816055277595</v>
      </c>
      <c r="K47" s="30">
        <f t="shared" si="21"/>
        <v>10.813595395283333</v>
      </c>
      <c r="L47" s="31">
        <f t="shared" si="14"/>
        <v>47.425411312011271</v>
      </c>
      <c r="M47" s="26">
        <f t="shared" si="15"/>
        <v>11.123762903358582</v>
      </c>
      <c r="N47" s="30">
        <f t="shared" si="19"/>
        <v>99.323959575827189</v>
      </c>
      <c r="O47" s="30">
        <f t="shared" si="20"/>
        <v>97.875363299622293</v>
      </c>
      <c r="P47" s="26">
        <f t="shared" si="17"/>
        <v>101.09883958146433</v>
      </c>
      <c r="Q47" s="26">
        <f t="shared" si="16"/>
        <v>100.68273276619628</v>
      </c>
      <c r="R47" s="29" t="s">
        <v>41</v>
      </c>
      <c r="S47" s="32">
        <f t="shared" si="22"/>
        <v>9.5996285769371026E-2</v>
      </c>
      <c r="T47" s="34">
        <f t="shared" si="23"/>
        <v>4.6604502833834049E-2</v>
      </c>
    </row>
    <row r="48" spans="2:20" x14ac:dyDescent="0.25">
      <c r="B48" s="7" t="s">
        <v>42</v>
      </c>
      <c r="C48" s="6">
        <f>+Total!C48-'Refino - 19'!C48-'CM combust - 4671'!C48-'Elec+gas - 35'!C48</f>
        <v>802603</v>
      </c>
      <c r="D48" s="6">
        <f>+Total!D48-'Refino - 19'!D48-'CM combust - 4671'!D48-'Elec+gas - 35'!D48</f>
        <v>307614.95112497959</v>
      </c>
      <c r="E48" s="8">
        <f>+Total!E48-'Refino - 19'!E48-'CM combust - 4671'!E48-'Elec+gas - 35'!E48</f>
        <v>69220.977760909809</v>
      </c>
      <c r="F48" s="8">
        <f>+Total!F48-'Refino - 19'!F48-'CM combust - 4671'!F48-'Elec+gas - 35'!F48</f>
        <v>30576.893979369648</v>
      </c>
      <c r="J48" s="30">
        <f t="shared" si="18"/>
        <v>47.276823983588343</v>
      </c>
      <c r="K48" s="30">
        <f t="shared" si="21"/>
        <v>11.036700078649172</v>
      </c>
      <c r="L48" s="31">
        <f t="shared" si="14"/>
        <v>44.172872109640885</v>
      </c>
      <c r="M48" s="26">
        <f t="shared" si="15"/>
        <v>9.9399895445740842</v>
      </c>
      <c r="N48" s="30">
        <f t="shared" si="19"/>
        <v>100.78208942443905</v>
      </c>
      <c r="O48" s="30">
        <f t="shared" si="20"/>
        <v>99.894714971296949</v>
      </c>
      <c r="P48" s="26">
        <f t="shared" si="17"/>
        <v>94.165258407238724</v>
      </c>
      <c r="Q48" s="26">
        <f t="shared" si="16"/>
        <v>89.968234644139358</v>
      </c>
      <c r="R48" s="29" t="s">
        <v>42</v>
      </c>
      <c r="S48" s="32">
        <f t="shared" si="22"/>
        <v>0.16681646055371702</v>
      </c>
      <c r="T48" s="34">
        <f t="shared" si="23"/>
        <v>5.8577750954694752E-2</v>
      </c>
    </row>
    <row r="49" spans="2:20" x14ac:dyDescent="0.25">
      <c r="B49" s="7" t="s">
        <v>43</v>
      </c>
      <c r="C49" s="6">
        <f>+Total!C49-'Refino - 19'!C49-'CM combust - 4671'!C49-'Elec+gas - 35'!C49</f>
        <v>815181</v>
      </c>
      <c r="D49" s="6">
        <f>+Total!D49-'Refino - 19'!D49-'CM combust - 4671'!D49-'Elec+gas - 35'!D49</f>
        <v>338899.06799203984</v>
      </c>
      <c r="E49" s="8">
        <f>+Total!E49-'Refino - 19'!E49-'CM combust - 4671'!E49-'Elec+gas - 35'!E49</f>
        <v>79377.70407858018</v>
      </c>
      <c r="F49" s="8">
        <f>+Total!F49-'Refino - 19'!F49-'CM combust - 4671'!F49-'Elec+gas - 35'!F49</f>
        <v>37999.043965310077</v>
      </c>
      <c r="J49" s="30">
        <f t="shared" si="18"/>
        <v>47.001113804737123</v>
      </c>
      <c r="K49" s="30">
        <f t="shared" si="21"/>
        <v>10.894360948668488</v>
      </c>
      <c r="L49" s="31">
        <f t="shared" si="14"/>
        <v>47.871180461068533</v>
      </c>
      <c r="M49" s="26">
        <f t="shared" si="15"/>
        <v>11.212495859151376</v>
      </c>
      <c r="N49" s="30">
        <f t="shared" si="19"/>
        <v>100.19434588418225</v>
      </c>
      <c r="O49" s="30">
        <f t="shared" si="20"/>
        <v>98.606383611619094</v>
      </c>
      <c r="P49" s="26">
        <f t="shared" si="17"/>
        <v>102.04910532390382</v>
      </c>
      <c r="Q49" s="26">
        <f t="shared" si="16"/>
        <v>101.48586715095948</v>
      </c>
      <c r="R49" s="29" t="s">
        <v>43</v>
      </c>
      <c r="S49" s="32">
        <f t="shared" si="22"/>
        <v>0.13296113944632459</v>
      </c>
      <c r="T49" s="34">
        <f t="shared" si="23"/>
        <v>6.4581369678456568E-2</v>
      </c>
    </row>
    <row r="50" spans="2:20" x14ac:dyDescent="0.25">
      <c r="B50" s="7" t="s">
        <v>44</v>
      </c>
      <c r="C50" s="6">
        <f>+Total!C50-'Refino - 19'!C50-'CM combust - 4671'!C50-'Elec+gas - 35'!C50</f>
        <v>823099</v>
      </c>
      <c r="D50" s="6">
        <f>+Total!D50-'Refino - 19'!D50-'CM combust - 4671'!D50-'Elec+gas - 35'!D50</f>
        <v>334276.96502501942</v>
      </c>
      <c r="E50" s="8">
        <f>+Total!E50-'Refino - 19'!E50-'CM combust - 4671'!E50-'Elec+gas - 35'!E50</f>
        <v>79940.07663580995</v>
      </c>
      <c r="F50" s="8">
        <f>+Total!F50-'Refino - 19'!F50-'CM combust - 4671'!F50-'Elec+gas - 35'!F50</f>
        <v>39680.520982429807</v>
      </c>
      <c r="J50" s="30">
        <f t="shared" si="18"/>
        <v>46.836201019277873</v>
      </c>
      <c r="K50" s="30">
        <f t="shared" si="21"/>
        <v>10.854503416962299</v>
      </c>
      <c r="L50" s="31">
        <f t="shared" si="14"/>
        <v>49.637832051632692</v>
      </c>
      <c r="M50" s="26">
        <f t="shared" si="15"/>
        <v>11.870552007512652</v>
      </c>
      <c r="N50" s="30">
        <f t="shared" si="19"/>
        <v>99.842794030843777</v>
      </c>
      <c r="O50" s="30">
        <f t="shared" si="20"/>
        <v>98.245627521404074</v>
      </c>
      <c r="P50" s="26">
        <f t="shared" si="17"/>
        <v>105.81515438514937</v>
      </c>
      <c r="Q50" s="26">
        <f t="shared" si="16"/>
        <v>107.44202532389274</v>
      </c>
      <c r="R50" s="29" t="s">
        <v>44</v>
      </c>
      <c r="S50" s="32">
        <f t="shared" si="22"/>
        <v>0.1696961476618537</v>
      </c>
      <c r="T50" s="34">
        <f t="shared" si="23"/>
        <v>7.0097651868294072E-2</v>
      </c>
    </row>
    <row r="51" spans="2:20" x14ac:dyDescent="0.25">
      <c r="B51" s="7" t="s">
        <v>45</v>
      </c>
      <c r="C51" s="6">
        <f>+Total!C51-'Refino - 19'!C51-'CM combust - 4671'!C51-'Elec+gas - 35'!C51</f>
        <v>837725</v>
      </c>
      <c r="D51" s="6">
        <f>+Total!D51-'Refino - 19'!D51-'CM combust - 4671'!D51-'Elec+gas - 35'!D51</f>
        <v>365431.63086594938</v>
      </c>
      <c r="E51" s="8">
        <f>+Total!E51-'Refino - 19'!E51-'CM combust - 4671'!E51-'Elec+gas - 35'!E51</f>
        <v>83262.087743539611</v>
      </c>
      <c r="F51" s="8">
        <f>+Total!F51-'Refino - 19'!F51-'CM combust - 4671'!F51-'Elec+gas - 35'!F51</f>
        <v>38569.139375209466</v>
      </c>
      <c r="J51" s="30">
        <f t="shared" si="18"/>
        <v>46.931845676382935</v>
      </c>
      <c r="K51" s="30">
        <f t="shared" si="21"/>
        <v>10.929831211932159</v>
      </c>
      <c r="L51" s="31">
        <f t="shared" si="14"/>
        <v>46.322570596606361</v>
      </c>
      <c r="M51" s="26">
        <f t="shared" si="15"/>
        <v>10.554406383435841</v>
      </c>
      <c r="N51" s="30">
        <f t="shared" si="19"/>
        <v>100.04668396195842</v>
      </c>
      <c r="O51" s="30">
        <f t="shared" si="20"/>
        <v>98.927429921968312</v>
      </c>
      <c r="P51" s="26">
        <f t="shared" si="17"/>
        <v>98.74786542043708</v>
      </c>
      <c r="Q51" s="26">
        <f t="shared" si="16"/>
        <v>95.529407327484819</v>
      </c>
      <c r="R51" s="29" t="s">
        <v>45</v>
      </c>
      <c r="S51" s="32">
        <f t="shared" si="22"/>
        <v>-1.3740640833848072E-4</v>
      </c>
      <c r="T51" s="34">
        <f t="shared" si="23"/>
        <v>7.4597484838275177E-2</v>
      </c>
    </row>
    <row r="52" spans="2:20" x14ac:dyDescent="0.25">
      <c r="B52" s="7" t="s">
        <v>46</v>
      </c>
      <c r="C52" s="6">
        <f>+Total!C52-'Refino - 19'!C52-'CM combust - 4671'!C52-'Elec+gas - 35'!C52</f>
        <v>841190</v>
      </c>
      <c r="D52" s="6">
        <f>+Total!D52-'Refino - 19'!D52-'CM combust - 4671'!D52-'Elec+gas - 35'!D52</f>
        <v>324263.22456755955</v>
      </c>
      <c r="E52" s="8">
        <f>+Total!E52-'Refino - 19'!E52-'CM combust - 4671'!E52-'Elec+gas - 35'!E52</f>
        <v>72885.336096370113</v>
      </c>
      <c r="F52" s="8">
        <f>+Total!F52-'Refino - 19'!F52-'CM combust - 4671'!F52-'Elec+gas - 35'!F52</f>
        <v>31714.75734874007</v>
      </c>
      <c r="J52" s="30">
        <f t="shared" si="18"/>
        <v>47.042098720210248</v>
      </c>
      <c r="K52" s="30">
        <f t="shared" si="21"/>
        <v>11.053057011121954</v>
      </c>
      <c r="L52" s="31">
        <f t="shared" si="14"/>
        <v>43.513220967803903</v>
      </c>
      <c r="M52" s="26">
        <f t="shared" si="15"/>
        <v>9.7805594177493198</v>
      </c>
      <c r="N52" s="30">
        <f t="shared" si="19"/>
        <v>100.2817152349174</v>
      </c>
      <c r="O52" s="30">
        <f t="shared" si="20"/>
        <v>100.04276385325707</v>
      </c>
      <c r="P52" s="26">
        <f t="shared" si="17"/>
        <v>92.759050993884856</v>
      </c>
      <c r="Q52" s="26">
        <f t="shared" si="16"/>
        <v>88.525210283279236</v>
      </c>
      <c r="R52" s="29" t="s">
        <v>46</v>
      </c>
      <c r="S52" s="32">
        <f t="shared" si="22"/>
        <v>3.7213177052520141E-2</v>
      </c>
      <c r="T52" s="34">
        <f t="shared" si="23"/>
        <v>7.4831296171819051E-2</v>
      </c>
    </row>
    <row r="53" spans="2:20" x14ac:dyDescent="0.25">
      <c r="B53" s="7" t="s">
        <v>47</v>
      </c>
      <c r="C53" s="6">
        <f>+Total!C53-'Refino - 19'!C53-'CM combust - 4671'!C53-'Elec+gas - 35'!C53</f>
        <v>856303</v>
      </c>
      <c r="D53" s="6">
        <f>+Total!D53-'Refino - 19'!D53-'CM combust - 4671'!D53-'Elec+gas - 35'!D53</f>
        <v>358358.06381624955</v>
      </c>
      <c r="E53" s="8">
        <f>+Total!E53-'Refino - 19'!E53-'CM combust - 4671'!E53-'Elec+gas - 35'!E53</f>
        <v>85507.651124320022</v>
      </c>
      <c r="F53" s="8">
        <f>+Total!F53-'Refino - 19'!F53-'CM combust - 4671'!F53-'Elec+gas - 35'!F53</f>
        <v>41260.655976609902</v>
      </c>
      <c r="J53" s="30">
        <f t="shared" si="18"/>
        <v>46.90994625491858</v>
      </c>
      <c r="K53" s="35">
        <f t="shared" si="21"/>
        <v>11.048332318501915</v>
      </c>
      <c r="L53" s="31">
        <f t="shared" si="14"/>
        <v>48.253759089488753</v>
      </c>
      <c r="M53" s="26">
        <f t="shared" si="15"/>
        <v>11.513807039030821</v>
      </c>
      <c r="N53" s="30">
        <f t="shared" si="19"/>
        <v>100</v>
      </c>
      <c r="O53" s="35">
        <f t="shared" si="20"/>
        <v>100</v>
      </c>
      <c r="P53" s="26">
        <f t="shared" si="17"/>
        <v>102.86466504836227</v>
      </c>
      <c r="Q53" s="26">
        <f t="shared" si="16"/>
        <v>104.21307675321647</v>
      </c>
      <c r="R53" s="29" t="s">
        <v>47</v>
      </c>
      <c r="S53" s="32">
        <f t="shared" si="22"/>
        <v>8.5834054516671587E-2</v>
      </c>
      <c r="T53" s="34">
        <f t="shared" si="23"/>
        <v>7.7180921672802966E-2</v>
      </c>
    </row>
    <row r="54" spans="2:20" x14ac:dyDescent="0.25">
      <c r="B54" s="7" t="s">
        <v>48</v>
      </c>
      <c r="C54" s="6">
        <f>+Total!C54-'Refino - 19'!C54-'CM combust - 4671'!C54-'Elec+gas - 35'!C54</f>
        <v>866093</v>
      </c>
      <c r="D54" s="6">
        <f>+Total!D54-'Refino - 19'!D54-'CM combust - 4671'!D54-'Elec+gas - 35'!D54</f>
        <v>347387.18249004945</v>
      </c>
      <c r="E54" s="8">
        <f>+Total!E54-'Refino - 19'!E54-'CM combust - 4671'!E54-'Elec+gas - 35'!E54</f>
        <v>85762.879226819496</v>
      </c>
      <c r="F54" s="8">
        <f>+Total!F54-'Refino - 19'!F54-'CM combust - 4671'!F54-'Elec+gas - 35'!F54</f>
        <v>42949.058692539293</v>
      </c>
      <c r="J54" s="30">
        <f t="shared" si="18"/>
        <v>47.102071882203887</v>
      </c>
      <c r="K54" s="30">
        <f t="shared" si="21"/>
        <v>11.051295557689805</v>
      </c>
      <c r="L54" s="31">
        <f t="shared" si="14"/>
        <v>50.078844226941953</v>
      </c>
      <c r="M54" s="26">
        <f t="shared" si="15"/>
        <v>12.363455204271828</v>
      </c>
      <c r="N54" s="30">
        <f t="shared" si="19"/>
        <v>100.40956266767233</v>
      </c>
      <c r="O54" s="30">
        <f t="shared" si="20"/>
        <v>100.02682069205076</v>
      </c>
      <c r="P54" s="26">
        <f t="shared" si="17"/>
        <v>106.75527947698535</v>
      </c>
      <c r="Q54" s="26">
        <f t="shared" si="16"/>
        <v>111.90336104904776</v>
      </c>
      <c r="R54" s="29" t="s">
        <v>48</v>
      </c>
      <c r="S54" s="32">
        <f t="shared" si="22"/>
        <v>8.2371340627225287E-2</v>
      </c>
      <c r="T54" s="34">
        <f t="shared" si="23"/>
        <v>7.7409623888331905E-2</v>
      </c>
    </row>
    <row r="55" spans="2:20" x14ac:dyDescent="0.25">
      <c r="B55" s="7" t="s">
        <v>49</v>
      </c>
      <c r="C55" s="6">
        <f>+Total!C55-'Refino - 19'!C55-'CM combust - 4671'!C55-'Elec+gas - 35'!C55</f>
        <v>880727</v>
      </c>
      <c r="D55" s="6">
        <f>+Total!D55-'Refino - 19'!D55-'CM combust - 4671'!D55-'Elec+gas - 35'!D55</f>
        <v>381012.43234930874</v>
      </c>
      <c r="E55" s="8">
        <f>+Total!E55-'Refino - 19'!E55-'CM combust - 4671'!E55-'Elec+gas - 35'!E55</f>
        <v>87656.959939269218</v>
      </c>
      <c r="F55" s="8">
        <f>+Total!F55-'Refino - 19'!F55-'CM combust - 4671'!F55-'Elec+gas - 35'!F55</f>
        <v>40141.593816469082</v>
      </c>
      <c r="J55" s="30">
        <f t="shared" si="18"/>
        <v>47.062751960777881</v>
      </c>
      <c r="K55" s="30">
        <f t="shared" si="21"/>
        <v>11.013951115567096</v>
      </c>
      <c r="L55" s="31">
        <f t="shared" si="14"/>
        <v>45.793960735439732</v>
      </c>
      <c r="M55" s="26">
        <f t="shared" si="15"/>
        <v>10.535507612955692</v>
      </c>
      <c r="N55" s="30">
        <f t="shared" si="19"/>
        <v>100.3257426581325</v>
      </c>
      <c r="O55" s="30">
        <f t="shared" si="20"/>
        <v>99.688810926901212</v>
      </c>
      <c r="P55" s="26">
        <f t="shared" si="17"/>
        <v>97.621004480767581</v>
      </c>
      <c r="Q55" s="26">
        <f t="shared" si="16"/>
        <v>95.358351914456549</v>
      </c>
      <c r="R55" s="29" t="s">
        <v>49</v>
      </c>
      <c r="S55" s="32">
        <f t="shared" si="22"/>
        <v>4.0769757031973608E-2</v>
      </c>
      <c r="T55" s="34">
        <f t="shared" si="23"/>
        <v>8.0025005383288134E-2</v>
      </c>
    </row>
    <row r="56" spans="2:20" x14ac:dyDescent="0.25">
      <c r="B56" s="7" t="s">
        <v>50</v>
      </c>
      <c r="C56" s="6">
        <f>+Total!C56-'Refino - 19'!C56-'CM combust - 4671'!C56-'Elec+gas - 35'!C56</f>
        <v>865192</v>
      </c>
      <c r="D56" s="6">
        <f>+Total!D56-'Refino - 19'!D56-'CM combust - 4671'!D56-'Elec+gas - 35'!D56</f>
        <v>357193.7501243499</v>
      </c>
      <c r="E56" s="8">
        <f>+Total!E56-'Refino - 19'!E56-'CM combust - 4671'!E56-'Elec+gas - 35'!E56</f>
        <v>78989.439077120682</v>
      </c>
      <c r="F56" s="8">
        <f>+Total!F56-'Refino - 19'!F56-'CM combust - 4671'!F56-'Elec+gas - 35'!F56</f>
        <v>34977.88498812059</v>
      </c>
      <c r="J56" s="30">
        <f t="shared" si="18"/>
        <v>47.26591366077654</v>
      </c>
      <c r="K56" s="30">
        <f t="shared" si="21"/>
        <v>11.10636461199125</v>
      </c>
      <c r="L56" s="31">
        <f t="shared" ref="L56:L81" si="24">F56/E56*100</f>
        <v>44.281723476945089</v>
      </c>
      <c r="M56" s="26">
        <f t="shared" ref="M56:M81" si="25">F56/D56*100</f>
        <v>9.7924123745008789</v>
      </c>
      <c r="N56" s="30">
        <f t="shared" si="19"/>
        <v>100.75883140842575</v>
      </c>
      <c r="O56" s="30">
        <f t="shared" si="20"/>
        <v>100.52525839933463</v>
      </c>
      <c r="P56" s="26">
        <f t="shared" si="17"/>
        <v>94.397301664574144</v>
      </c>
      <c r="Q56" s="26">
        <f t="shared" si="16"/>
        <v>88.632493051482271</v>
      </c>
      <c r="R56" s="29" t="s">
        <v>50</v>
      </c>
      <c r="S56" s="32">
        <f t="shared" si="22"/>
        <v>0.10288988194040694</v>
      </c>
      <c r="T56" s="34">
        <f t="shared" si="23"/>
        <v>7.7849113789620519E-2</v>
      </c>
    </row>
    <row r="57" spans="2:20" x14ac:dyDescent="0.25">
      <c r="B57" s="7" t="s">
        <v>51</v>
      </c>
      <c r="C57" s="6">
        <f>+Total!C57-'Refino - 19'!C57-'CM combust - 4671'!C57-'Elec+gas - 35'!C57</f>
        <v>878664</v>
      </c>
      <c r="D57" s="6">
        <f>+Total!D57-'Refino - 19'!D57-'CM combust - 4671'!D57-'Elec+gas - 35'!D57</f>
        <v>385171.12110900949</v>
      </c>
      <c r="E57" s="8">
        <f>+Total!E57-'Refino - 19'!E57-'CM combust - 4671'!E57-'Elec+gas - 35'!E57</f>
        <v>91009.779034959487</v>
      </c>
      <c r="F57" s="8">
        <f>+Total!F57-'Refino - 19'!F57-'CM combust - 4671'!F57-'Elec+gas - 35'!F57</f>
        <v>43772.499628979291</v>
      </c>
      <c r="J57" s="30">
        <f t="shared" si="18"/>
        <v>46.999089052222288</v>
      </c>
      <c r="K57" s="30">
        <f t="shared" si="21"/>
        <v>10.991860030392175</v>
      </c>
      <c r="L57" s="31">
        <f t="shared" si="24"/>
        <v>48.096479403784734</v>
      </c>
      <c r="M57" s="26">
        <f t="shared" si="25"/>
        <v>11.364429270539986</v>
      </c>
      <c r="N57" s="30">
        <f t="shared" si="19"/>
        <v>100.19002963000487</v>
      </c>
      <c r="O57" s="30">
        <f t="shared" si="20"/>
        <v>99.488861427392351</v>
      </c>
      <c r="P57" s="26">
        <f t="shared" si="17"/>
        <v>102.52938501020293</v>
      </c>
      <c r="Q57" s="26">
        <f t="shared" si="16"/>
        <v>102.86103769261831</v>
      </c>
      <c r="R57" s="29" t="s">
        <v>51</v>
      </c>
      <c r="S57" s="32">
        <f t="shared" si="22"/>
        <v>6.087745317944826E-2</v>
      </c>
      <c r="T57" s="34">
        <f t="shared" si="23"/>
        <v>6.9741634843045353E-2</v>
      </c>
    </row>
    <row r="58" spans="2:20" x14ac:dyDescent="0.25">
      <c r="B58" s="7" t="s">
        <v>52</v>
      </c>
      <c r="C58" s="6">
        <f>+Total!C58-'Refino - 19'!C58-'CM combust - 4671'!C58-'Elec+gas - 35'!C58</f>
        <v>886968</v>
      </c>
      <c r="D58" s="6">
        <f>+Total!D58-'Refino - 19'!D58-'CM combust - 4671'!D58-'Elec+gas - 35'!D58</f>
        <v>374034.39421795972</v>
      </c>
      <c r="E58" s="8">
        <f>+Total!E58-'Refino - 19'!E58-'CM combust - 4671'!E58-'Elec+gas - 35'!E58</f>
        <v>93583.832705159948</v>
      </c>
      <c r="F58" s="8">
        <f>+Total!F58-'Refino - 19'!F58-'CM combust - 4671'!F58-'Elec+gas - 35'!F58</f>
        <v>47626.207823809833</v>
      </c>
      <c r="J58" s="30">
        <f t="shared" si="18"/>
        <v>46.561916694100255</v>
      </c>
      <c r="K58" s="30">
        <f t="shared" si="21"/>
        <v>10.892667587553994</v>
      </c>
      <c r="L58" s="31">
        <f t="shared" si="24"/>
        <v>50.891491026936599</v>
      </c>
      <c r="M58" s="26">
        <f t="shared" si="25"/>
        <v>12.733109189968445</v>
      </c>
      <c r="N58" s="30">
        <f t="shared" si="19"/>
        <v>99.258090045707874</v>
      </c>
      <c r="O58" s="30">
        <f t="shared" si="20"/>
        <v>98.59105676349688</v>
      </c>
      <c r="P58" s="26">
        <f t="shared" si="17"/>
        <v>108.48763447815834</v>
      </c>
      <c r="Q58" s="26">
        <f t="shared" si="16"/>
        <v>115.24915093878145</v>
      </c>
      <c r="R58" s="29" t="s">
        <v>52</v>
      </c>
      <c r="S58" s="32">
        <f t="shared" si="22"/>
        <v>0.10889992175970575</v>
      </c>
      <c r="T58" s="34">
        <f t="shared" si="23"/>
        <v>6.1582657954241338E-2</v>
      </c>
    </row>
    <row r="59" spans="2:20" x14ac:dyDescent="0.25">
      <c r="B59" s="7" t="s">
        <v>53</v>
      </c>
      <c r="C59" s="6">
        <f>+Total!C59-'Refino - 19'!C59-'CM combust - 4671'!C59-'Elec+gas - 35'!C59</f>
        <v>901073</v>
      </c>
      <c r="D59" s="6">
        <f>+Total!D59-'Refino - 19'!D59-'CM combust - 4671'!D59-'Elec+gas - 35'!D59</f>
        <v>410627.79318922956</v>
      </c>
      <c r="E59" s="8">
        <f>+Total!E59-'Refino - 19'!E59-'CM combust - 4671'!E59-'Elec+gas - 35'!E59</f>
        <v>92519.695718829869</v>
      </c>
      <c r="F59" s="8">
        <f>+Total!F59-'Refino - 19'!F59-'CM combust - 4671'!F59-'Elec+gas - 35'!F59</f>
        <v>41380.971866279862</v>
      </c>
      <c r="J59" s="30">
        <f t="shared" si="18"/>
        <v>46.368384579720257</v>
      </c>
      <c r="K59" s="30">
        <f t="shared" si="21"/>
        <v>10.79306724269064</v>
      </c>
      <c r="L59" s="31">
        <f t="shared" si="24"/>
        <v>44.726662301222738</v>
      </c>
      <c r="M59" s="26">
        <f t="shared" si="25"/>
        <v>10.077489286559391</v>
      </c>
      <c r="N59" s="30">
        <f t="shared" si="19"/>
        <v>98.84552910750449</v>
      </c>
      <c r="O59" s="30">
        <f t="shared" si="20"/>
        <v>97.689560121360586</v>
      </c>
      <c r="P59" s="26">
        <f t="shared" si="17"/>
        <v>95.345797367084131</v>
      </c>
      <c r="Q59" s="26">
        <f t="shared" si="16"/>
        <v>91.212764026687381</v>
      </c>
      <c r="R59" s="29" t="s">
        <v>53</v>
      </c>
      <c r="S59" s="32">
        <f t="shared" si="22"/>
        <v>3.087515795903184E-2</v>
      </c>
      <c r="T59" s="34">
        <f t="shared" si="23"/>
        <v>4.8906648787400912E-2</v>
      </c>
    </row>
    <row r="60" spans="2:20" x14ac:dyDescent="0.25">
      <c r="B60" s="7" t="s">
        <v>54</v>
      </c>
      <c r="C60" s="6">
        <f>+Total!C60-'Refino - 19'!C60-'CM combust - 4671'!C60-'Elec+gas - 35'!C60</f>
        <v>875402</v>
      </c>
      <c r="D60" s="6">
        <f>+Total!D60-'Refino - 19'!D60-'CM combust - 4671'!D60-'Elec+gas - 35'!D60</f>
        <v>369385.74652585783</v>
      </c>
      <c r="E60" s="8">
        <f>+Total!E60-'Refino - 19'!E60-'CM combust - 4671'!E60-'Elec+gas - 35'!E60</f>
        <v>81598.139775931151</v>
      </c>
      <c r="F60" s="8">
        <f>+Total!F60-'Refino - 19'!F60-'CM combust - 4671'!F60-'Elec+gas - 35'!F60</f>
        <v>34706.164570540357</v>
      </c>
      <c r="J60" s="30">
        <f t="shared" si="18"/>
        <v>45.799303247187041</v>
      </c>
      <c r="K60" s="30">
        <f t="shared" si="21"/>
        <v>10.535321855820808</v>
      </c>
      <c r="L60" s="31">
        <f t="shared" si="24"/>
        <v>42.53303404445694</v>
      </c>
      <c r="M60" s="26">
        <f t="shared" si="25"/>
        <v>9.3956426031481559</v>
      </c>
      <c r="N60" s="30">
        <f t="shared" si="19"/>
        <v>97.632393348531949</v>
      </c>
      <c r="O60" s="30">
        <f t="shared" si="20"/>
        <v>95.356670600666106</v>
      </c>
      <c r="P60" s="26">
        <f t="shared" si="17"/>
        <v>90.669543327386108</v>
      </c>
      <c r="Q60" s="26">
        <f t="shared" si="16"/>
        <v>85.041274395900373</v>
      </c>
      <c r="R60" s="29" t="s">
        <v>54</v>
      </c>
      <c r="S60" s="32">
        <f t="shared" ref="S60:S81" si="26">F60/F56-1</f>
        <v>-7.7683489917276249E-3</v>
      </c>
      <c r="T60" s="34">
        <f t="shared" si="23"/>
        <v>4.0180137952624512E-2</v>
      </c>
    </row>
    <row r="61" spans="2:20" x14ac:dyDescent="0.25">
      <c r="B61" s="7" t="s">
        <v>55</v>
      </c>
      <c r="C61" s="6">
        <f>+Total!C61-'Refino - 19'!C61-'CM combust - 4671'!C61-'Elec+gas - 35'!C61</f>
        <v>888895</v>
      </c>
      <c r="D61" s="6">
        <f>+Total!D61-'Refino - 19'!D61-'CM combust - 4671'!D61-'Elec+gas - 35'!D61</f>
        <v>411933.732767359</v>
      </c>
      <c r="E61" s="8">
        <f>+Total!E61-'Refino - 19'!E61-'CM combust - 4671'!E61-'Elec+gas - 35'!E61</f>
        <v>95457.573693574435</v>
      </c>
      <c r="F61" s="8">
        <f>+Total!F61-'Refino - 19'!F61-'CM combust - 4671'!F61-'Elec+gas - 35'!F61</f>
        <v>45172.768028062601</v>
      </c>
      <c r="J61" s="30">
        <f t="shared" si="18"/>
        <v>45.714651593097344</v>
      </c>
      <c r="K61" s="30">
        <f t="shared" si="21"/>
        <v>10.504024251723203</v>
      </c>
      <c r="L61" s="31">
        <f t="shared" si="24"/>
        <v>47.322350946264756</v>
      </c>
      <c r="M61" s="26">
        <f t="shared" si="25"/>
        <v>10.966027891086569</v>
      </c>
      <c r="N61" s="30">
        <f t="shared" si="19"/>
        <v>97.451937686464717</v>
      </c>
      <c r="O61" s="30">
        <f t="shared" si="20"/>
        <v>95.073391611626363</v>
      </c>
      <c r="P61" s="26">
        <f t="shared" si="17"/>
        <v>100.87914125738939</v>
      </c>
      <c r="Q61" s="26">
        <f t="shared" si="16"/>
        <v>99.25505112407312</v>
      </c>
      <c r="R61" s="29" t="s">
        <v>55</v>
      </c>
      <c r="S61" s="32">
        <f t="shared" si="26"/>
        <v>3.198968327036722E-2</v>
      </c>
      <c r="T61" s="34">
        <f t="shared" si="23"/>
        <v>3.5152941043519105E-2</v>
      </c>
    </row>
    <row r="62" spans="2:20" x14ac:dyDescent="0.25">
      <c r="B62" s="7" t="s">
        <v>56</v>
      </c>
      <c r="C62" s="6">
        <f>+Total!C62-'Refino - 19'!C62-'CM combust - 4671'!C62-'Elec+gas - 35'!C62</f>
        <v>896799</v>
      </c>
      <c r="D62" s="6">
        <f>+Total!D62-'Refino - 19'!D62-'CM combust - 4671'!D62-'Elec+gas - 35'!D62</f>
        <v>393407.97735859879</v>
      </c>
      <c r="E62" s="8">
        <f>+Total!E62-'Refino - 19'!E62-'CM combust - 4671'!E62-'Elec+gas - 35'!E62</f>
        <v>94697.000424426631</v>
      </c>
      <c r="F62" s="8">
        <f>+Total!F62-'Refino - 19'!F62-'CM combust - 4671'!F62-'Elec+gas - 35'!F62</f>
        <v>46037.103666237934</v>
      </c>
      <c r="J62" s="30">
        <f t="shared" si="18"/>
        <v>45.601294659092261</v>
      </c>
      <c r="K62" s="30">
        <f t="shared" si="21"/>
        <v>10.46769386635266</v>
      </c>
      <c r="L62" s="31">
        <f t="shared" si="24"/>
        <v>48.615165696803722</v>
      </c>
      <c r="M62" s="26">
        <f t="shared" si="25"/>
        <v>11.702127642489121</v>
      </c>
      <c r="N62" s="30">
        <f t="shared" si="19"/>
        <v>97.210289714008994</v>
      </c>
      <c r="O62" s="30">
        <f t="shared" si="20"/>
        <v>94.744560215871687</v>
      </c>
      <c r="P62" s="26">
        <f t="shared" si="17"/>
        <v>103.63509144226816</v>
      </c>
      <c r="Q62" s="26">
        <f t="shared" si="16"/>
        <v>105.91759285600359</v>
      </c>
      <c r="R62" s="29" t="s">
        <v>56</v>
      </c>
      <c r="S62" s="32">
        <f t="shared" si="26"/>
        <v>-3.336617022817967E-2</v>
      </c>
      <c r="T62" s="34">
        <f t="shared" si="23"/>
        <v>3.3604738414486149E-2</v>
      </c>
    </row>
    <row r="63" spans="2:20" x14ac:dyDescent="0.25">
      <c r="B63" s="7" t="s">
        <v>57</v>
      </c>
      <c r="C63" s="6">
        <f>+Total!C63-'Refino - 19'!C63-'CM combust - 4671'!C63-'Elec+gas - 35'!C63</f>
        <v>909967</v>
      </c>
      <c r="D63" s="6">
        <f>+Total!D63-'Refino - 19'!D63-'CM combust - 4671'!D63-'Elec+gas - 35'!D63</f>
        <v>432960.15993537864</v>
      </c>
      <c r="E63" s="8">
        <f>+Total!E63-'Refino - 19'!E63-'CM combust - 4671'!E63-'Elec+gas - 35'!E63</f>
        <v>97074.513494006591</v>
      </c>
      <c r="F63" s="8">
        <f>+Total!F63-'Refino - 19'!F63-'CM combust - 4671'!F63-'Elec+gas - 35'!F63</f>
        <v>43089.489105530432</v>
      </c>
      <c r="J63" s="30">
        <f t="shared" si="18"/>
        <v>45.551228597952289</v>
      </c>
      <c r="K63" s="30">
        <f t="shared" si="21"/>
        <v>10.55426558373453</v>
      </c>
      <c r="L63" s="31">
        <f t="shared" si="24"/>
        <v>44.388055684863971</v>
      </c>
      <c r="M63" s="26">
        <f t="shared" si="25"/>
        <v>9.9522988701689652</v>
      </c>
      <c r="N63" s="30">
        <f t="shared" si="19"/>
        <v>97.103561684801903</v>
      </c>
      <c r="O63" s="30">
        <f t="shared" si="20"/>
        <v>95.528132929709187</v>
      </c>
      <c r="P63" s="26">
        <f t="shared" si="17"/>
        <v>94.623974718815234</v>
      </c>
      <c r="Q63" s="26">
        <f t="shared" si="16"/>
        <v>90.079648070528307</v>
      </c>
      <c r="R63" s="29" t="s">
        <v>57</v>
      </c>
      <c r="S63" s="32">
        <f t="shared" si="26"/>
        <v>4.1287508779918047E-2</v>
      </c>
      <c r="T63" s="34">
        <f t="shared" si="23"/>
        <v>3.2945314031801412E-2</v>
      </c>
    </row>
    <row r="64" spans="2:20" x14ac:dyDescent="0.25">
      <c r="B64" s="7" t="s">
        <v>58</v>
      </c>
      <c r="C64" s="6">
        <f>+Total!C64-'Refino - 19'!C64-'CM combust - 4671'!C64-'Elec+gas - 35'!C64</f>
        <v>890483</v>
      </c>
      <c r="D64" s="6">
        <f>+Total!D64-'Refino - 19'!D64-'CM combust - 4671'!D64-'Elec+gas - 35'!D64</f>
        <v>392987.81984131533</v>
      </c>
      <c r="E64" s="8">
        <f>+Total!E64-'Refino - 19'!E64-'CM combust - 4671'!E64-'Elec+gas - 35'!E64</f>
        <v>86390.150140912301</v>
      </c>
      <c r="F64" s="8">
        <f>+Total!F64-'Refino - 19'!F64-'CM combust - 4671'!F64-'Elec+gas - 35'!F64</f>
        <v>36352.635068563177</v>
      </c>
      <c r="J64" s="30">
        <f t="shared" si="18"/>
        <v>45.4124318970077</v>
      </c>
      <c r="K64" s="30">
        <f t="shared" si="21"/>
        <v>10.547972086819115</v>
      </c>
      <c r="L64" s="31">
        <f t="shared" si="24"/>
        <v>42.079606308436595</v>
      </c>
      <c r="M64" s="26">
        <f t="shared" si="25"/>
        <v>9.2503210616659857</v>
      </c>
      <c r="N64" s="30">
        <f t="shared" si="19"/>
        <v>96.807682639896726</v>
      </c>
      <c r="O64" s="30">
        <f t="shared" si="20"/>
        <v>95.471169609508578</v>
      </c>
      <c r="P64" s="26">
        <f t="shared" si="17"/>
        <v>89.702951437563172</v>
      </c>
      <c r="Q64" s="26">
        <f t="shared" si="16"/>
        <v>83.725948812881754</v>
      </c>
      <c r="R64" s="29" t="s">
        <v>58</v>
      </c>
      <c r="S64" s="32">
        <f t="shared" si="26"/>
        <v>4.7440289596862861E-2</v>
      </c>
      <c r="T64" s="34">
        <f t="shared" si="23"/>
        <v>3.8912042225472912E-2</v>
      </c>
    </row>
    <row r="65" spans="2:20" x14ac:dyDescent="0.25">
      <c r="B65" s="7" t="s">
        <v>59</v>
      </c>
      <c r="C65" s="6">
        <f>+Total!C65-'Refino - 19'!C65-'CM combust - 4671'!C65-'Elec+gas - 35'!C65</f>
        <v>902899</v>
      </c>
      <c r="D65" s="6">
        <f>+Total!D65-'Refino - 19'!D65-'CM combust - 4671'!D65-'Elec+gas - 35'!D65</f>
        <v>421897.05607337598</v>
      </c>
      <c r="E65" s="8">
        <f>+Total!E65-'Refino - 19'!E65-'CM combust - 4671'!E65-'Elec+gas - 35'!E65</f>
        <v>101282.27820407184</v>
      </c>
      <c r="F65" s="8">
        <f>+Total!F65-'Refino - 19'!F65-'CM combust - 4671'!F65-'Elec+gas - 35'!F65</f>
        <v>47726.322948784662</v>
      </c>
      <c r="J65" s="30">
        <f t="shared" si="18"/>
        <v>45.732381282333741</v>
      </c>
      <c r="K65" s="30">
        <f t="shared" si="21"/>
        <v>10.741357807659355</v>
      </c>
      <c r="L65" s="31">
        <f t="shared" si="24"/>
        <v>47.122086701704866</v>
      </c>
      <c r="M65" s="26">
        <f t="shared" si="25"/>
        <v>11.312314760614054</v>
      </c>
      <c r="N65" s="30">
        <f t="shared" si="19"/>
        <v>97.489732846450721</v>
      </c>
      <c r="O65" s="30">
        <f t="shared" si="20"/>
        <v>97.221530797652704</v>
      </c>
      <c r="P65" s="26">
        <f t="shared" si="17"/>
        <v>100.45222914056109</v>
      </c>
      <c r="Q65" s="26">
        <f t="shared" si="16"/>
        <v>102.38934197942314</v>
      </c>
      <c r="R65" s="29" t="s">
        <v>59</v>
      </c>
      <c r="S65" s="32">
        <f t="shared" si="26"/>
        <v>5.6528635109004632E-2</v>
      </c>
      <c r="T65" s="34">
        <f t="shared" si="23"/>
        <v>3.5980985235953E-2</v>
      </c>
    </row>
    <row r="66" spans="2:20" x14ac:dyDescent="0.25">
      <c r="B66" s="7" t="s">
        <v>60</v>
      </c>
      <c r="C66" s="6">
        <f>+Total!C66-'Refino - 19'!C66-'CM combust - 4671'!C66-'Elec+gas - 35'!C66</f>
        <v>910115</v>
      </c>
      <c r="D66" s="6">
        <f>+Total!D66-'Refino - 19'!D66-'CM combust - 4671'!D66-'Elec+gas - 35'!D66</f>
        <v>409181.9045820724</v>
      </c>
      <c r="E66" s="8">
        <f>+Total!E66-'Refino - 19'!E66-'CM combust - 4671'!E66-'Elec+gas - 35'!E66</f>
        <v>99417.399804399203</v>
      </c>
      <c r="F66" s="8">
        <f>+Total!F66-'Refino - 19'!F66-'CM combust - 4671'!F66-'Elec+gas - 35'!F66</f>
        <v>47779.981361988903</v>
      </c>
      <c r="J66" s="30">
        <f t="shared" si="18"/>
        <v>45.337875766385331</v>
      </c>
      <c r="K66" s="30">
        <f t="shared" si="21"/>
        <v>10.688042329103022</v>
      </c>
      <c r="L66" s="31">
        <f t="shared" si="24"/>
        <v>48.059978893025367</v>
      </c>
      <c r="M66" s="26">
        <f t="shared" si="25"/>
        <v>11.676953654827457</v>
      </c>
      <c r="N66" s="30">
        <f t="shared" si="19"/>
        <v>96.648748050167683</v>
      </c>
      <c r="O66" s="30">
        <f t="shared" si="20"/>
        <v>96.738964949528722</v>
      </c>
      <c r="P66" s="26">
        <f t="shared" si="17"/>
        <v>102.45157526264744</v>
      </c>
      <c r="Q66" s="26">
        <f t="shared" si="16"/>
        <v>105.68973957520116</v>
      </c>
      <c r="R66" s="29" t="s">
        <v>60</v>
      </c>
      <c r="S66" s="32">
        <f t="shared" si="26"/>
        <v>3.7858109154445652E-2</v>
      </c>
      <c r="T66" s="34">
        <f t="shared" si="23"/>
        <v>-4.3261402315700782E-3</v>
      </c>
    </row>
    <row r="67" spans="2:20" x14ac:dyDescent="0.25">
      <c r="B67" s="29" t="s">
        <v>61</v>
      </c>
      <c r="C67" s="33">
        <f>+Total!C67-'Refino - 19'!C67-'CM combust - 4671'!C67-'Elec+gas - 35'!C67</f>
        <v>922779</v>
      </c>
      <c r="D67" s="33">
        <f>+Total!D67-'Refino - 19'!D67-'CM combust - 4671'!D67-'Elec+gas - 35'!D67</f>
        <v>447713.76503222948</v>
      </c>
      <c r="E67" s="27">
        <f>+Total!E67-'Refino - 19'!E67-'CM combust - 4671'!E67-'Elec+gas - 35'!E67</f>
        <v>105152.89542581607</v>
      </c>
      <c r="F67" s="27">
        <f>+Total!F67-'Refino - 19'!F67-'CM combust - 4671'!F67-'Elec+gas - 35'!F67</f>
        <v>48021.069946127725</v>
      </c>
      <c r="G67" s="28"/>
      <c r="H67" s="28"/>
      <c r="I67" s="28"/>
      <c r="J67" s="30">
        <f t="shared" si="18"/>
        <v>42.822500765052609</v>
      </c>
      <c r="K67" s="30">
        <f t="shared" si="21"/>
        <v>9.9242521794371719</v>
      </c>
      <c r="L67" s="31">
        <f t="shared" si="24"/>
        <v>45.667853226168113</v>
      </c>
      <c r="M67" s="26">
        <f t="shared" si="25"/>
        <v>10.725841753529924</v>
      </c>
      <c r="N67" s="30">
        <f t="shared" si="19"/>
        <v>91.286612294002794</v>
      </c>
      <c r="O67" s="30">
        <f t="shared" si="20"/>
        <v>89.825793552730843</v>
      </c>
      <c r="P67" s="26">
        <f t="shared" si="17"/>
        <v>97.352175545031173</v>
      </c>
      <c r="Q67" s="26">
        <f t="shared" si="16"/>
        <v>97.08109282310474</v>
      </c>
      <c r="R67" s="29" t="s">
        <v>61</v>
      </c>
      <c r="S67" s="32">
        <f t="shared" si="26"/>
        <v>0.11444974036520517</v>
      </c>
      <c r="T67" s="34">
        <f t="shared" si="23"/>
        <v>-3.4422803897971664E-2</v>
      </c>
    </row>
    <row r="68" spans="2:20" x14ac:dyDescent="0.25">
      <c r="B68" s="7" t="s">
        <v>62</v>
      </c>
      <c r="C68" s="6">
        <f>+Total!C68-'Refino - 19'!C68-'CM combust - 4671'!C68-'Elec+gas - 35'!C68</f>
        <v>891955</v>
      </c>
      <c r="D68" s="6">
        <f>+Total!D68-'Refino - 19'!D68-'CM combust - 4671'!D68-'Elec+gas - 35'!D68</f>
        <v>383240.56445688102</v>
      </c>
      <c r="E68" s="8">
        <f>+Total!E68-'Refino - 19'!E68-'CM combust - 4671'!E68-'Elec+gas - 35'!E68</f>
        <v>85511.905602889223</v>
      </c>
      <c r="F68" s="8">
        <f>+Total!F68-'Refino - 19'!F68-'CM combust - 4671'!F68-'Elec+gas - 35'!F68</f>
        <v>34633.676486953758</v>
      </c>
      <c r="J68" s="30">
        <f t="shared" si="18"/>
        <v>42.85793377039785</v>
      </c>
      <c r="K68" s="30">
        <f t="shared" si="21"/>
        <v>9.9789808976391612</v>
      </c>
      <c r="L68" s="31">
        <f t="shared" si="24"/>
        <v>40.501584244642977</v>
      </c>
      <c r="M68" s="26">
        <f t="shared" si="25"/>
        <v>9.0370591474406528</v>
      </c>
      <c r="N68" s="30">
        <f t="shared" si="19"/>
        <v>91.362146393216406</v>
      </c>
      <c r="O68" s="30">
        <f t="shared" si="20"/>
        <v>90.321150830411028</v>
      </c>
      <c r="P68" s="26">
        <f t="shared" si="17"/>
        <v>86.339012252431061</v>
      </c>
      <c r="Q68" s="26">
        <f t="shared" si="16"/>
        <v>81.795685420385894</v>
      </c>
      <c r="R68" s="29" t="s">
        <v>62</v>
      </c>
      <c r="S68" s="32">
        <f t="shared" si="26"/>
        <v>-4.7285666592459252E-2</v>
      </c>
      <c r="T68" s="34">
        <f t="shared" si="23"/>
        <v>-6.0842101545216867E-2</v>
      </c>
    </row>
    <row r="69" spans="2:20" x14ac:dyDescent="0.25">
      <c r="B69" s="7" t="s">
        <v>63</v>
      </c>
      <c r="C69" s="6">
        <f>+Total!C69-'Refino - 19'!C69-'CM combust - 4671'!C69-'Elec+gas - 35'!C69</f>
        <v>895279</v>
      </c>
      <c r="D69" s="6">
        <f>+Total!D69-'Refino - 19'!D69-'CM combust - 4671'!D69-'Elec+gas - 35'!D69</f>
        <v>315478.16765049868</v>
      </c>
      <c r="E69" s="8">
        <f>+Total!E69-'Refino - 19'!E69-'CM combust - 4671'!E69-'Elec+gas - 35'!E69</f>
        <v>70289.00773647899</v>
      </c>
      <c r="F69" s="8">
        <f>+Total!F69-'Refino - 19'!F69-'CM combust - 4671'!F69-'Elec+gas - 35'!F69</f>
        <v>26049.518650198806</v>
      </c>
      <c r="J69" s="30">
        <f t="shared" si="18"/>
        <v>42.297387021530646</v>
      </c>
      <c r="K69" s="30">
        <f t="shared" si="21"/>
        <v>9.7740279706468129</v>
      </c>
      <c r="L69" s="31">
        <f t="shared" si="24"/>
        <v>37.060586696373974</v>
      </c>
      <c r="M69" s="26">
        <f t="shared" si="25"/>
        <v>8.2571541619506519</v>
      </c>
      <c r="N69" s="30">
        <f t="shared" si="19"/>
        <v>90.167204182408753</v>
      </c>
      <c r="O69" s="30">
        <f t="shared" si="20"/>
        <v>88.466093242677829</v>
      </c>
      <c r="P69" s="26">
        <f t="shared" si="17"/>
        <v>79.003686115901516</v>
      </c>
      <c r="Q69" s="26">
        <f t="shared" si="16"/>
        <v>74.736656392231609</v>
      </c>
      <c r="R69" s="29" t="s">
        <v>63</v>
      </c>
      <c r="S69" s="32">
        <f t="shared" si="26"/>
        <v>-0.45418969992403002</v>
      </c>
      <c r="T69" s="34">
        <f t="shared" si="23"/>
        <v>-7.1139389606601655E-2</v>
      </c>
    </row>
    <row r="70" spans="2:20" x14ac:dyDescent="0.25">
      <c r="B70" s="7" t="s">
        <v>64</v>
      </c>
      <c r="C70" s="6">
        <f>+Total!C70-'Refino - 19'!C70-'CM combust - 4671'!C70-'Elec+gas - 35'!C70</f>
        <v>905271</v>
      </c>
      <c r="D70" s="6">
        <f>+Total!D70-'Refino - 19'!D70-'CM combust - 4671'!D70-'Elec+gas - 35'!D70</f>
        <v>378152.96202658443</v>
      </c>
      <c r="E70" s="8">
        <f>+Total!E70-'Refino - 19'!E70-'CM combust - 4671'!E70-'Elec+gas - 35'!E70</f>
        <v>93325.689778776607</v>
      </c>
      <c r="F70" s="8">
        <f>+Total!F70-'Refino - 19'!F70-'CM combust - 4671'!F70-'Elec+gas - 35'!F70</f>
        <v>44984.579196041566</v>
      </c>
      <c r="J70" s="30">
        <f t="shared" si="18"/>
        <v>42.598115257512319</v>
      </c>
      <c r="K70" s="30">
        <f t="shared" si="21"/>
        <v>9.8187060298127093</v>
      </c>
      <c r="L70" s="31">
        <f t="shared" si="24"/>
        <v>48.201710914406341</v>
      </c>
      <c r="M70" s="26">
        <f t="shared" si="25"/>
        <v>11.895868527635416</v>
      </c>
      <c r="N70" s="30">
        <f t="shared" si="19"/>
        <v>90.808279817728078</v>
      </c>
      <c r="O70" s="30">
        <f t="shared" si="20"/>
        <v>88.870480600678249</v>
      </c>
      <c r="P70" s="26">
        <f t="shared" si="17"/>
        <v>102.75371165950189</v>
      </c>
      <c r="Q70" s="26">
        <f t="shared" si="16"/>
        <v>107.67116868592184</v>
      </c>
      <c r="R70" s="29" t="s">
        <v>64</v>
      </c>
      <c r="S70" s="32">
        <f t="shared" si="26"/>
        <v>-5.8505719053528193E-2</v>
      </c>
      <c r="T70" s="34">
        <f t="shared" si="23"/>
        <v>-1.1556226768437886E-2</v>
      </c>
    </row>
    <row r="71" spans="2:20" x14ac:dyDescent="0.25">
      <c r="B71" s="7" t="s">
        <v>65</v>
      </c>
      <c r="C71" s="6">
        <f>+Total!C71-'Refino - 19'!C71-'CM combust - 4671'!C71-'Elec+gas - 35'!C71</f>
        <v>919157</v>
      </c>
      <c r="D71" s="6">
        <f>+Total!D71-'Refino - 19'!D71-'CM combust - 4671'!D71-'Elec+gas - 35'!D71</f>
        <v>424063.70362693892</v>
      </c>
      <c r="E71" s="8">
        <f>+Total!E71-'Refino - 19'!E71-'CM combust - 4671'!E71-'Elec+gas - 35'!E71</f>
        <v>96735.137396474383</v>
      </c>
      <c r="F71" s="8">
        <f>+Total!F71-'Refino - 19'!F71-'CM combust - 4671'!F71-'Elec+gas - 35'!F71</f>
        <v>42007.877893601348</v>
      </c>
      <c r="J71" s="30">
        <f t="shared" si="18"/>
        <v>44.957246748005147</v>
      </c>
      <c r="K71" s="30">
        <f t="shared" si="21"/>
        <v>10.443246999891894</v>
      </c>
      <c r="L71" s="31">
        <f t="shared" si="24"/>
        <v>43.425666230699299</v>
      </c>
      <c r="M71" s="26">
        <f t="shared" si="25"/>
        <v>9.9060300455605343</v>
      </c>
      <c r="N71" s="30">
        <f t="shared" si="19"/>
        <v>95.837344395361171</v>
      </c>
      <c r="O71" s="30">
        <f t="shared" si="20"/>
        <v>94.523288210685664</v>
      </c>
      <c r="P71" s="26">
        <f t="shared" si="17"/>
        <v>92.572406701800574</v>
      </c>
      <c r="Q71" s="26">
        <f t="shared" si="16"/>
        <v>89.660862472171999</v>
      </c>
      <c r="R71" s="29" t="s">
        <v>65</v>
      </c>
      <c r="S71" s="32">
        <f t="shared" si="26"/>
        <v>-0.12521986826349885</v>
      </c>
      <c r="T71" s="34">
        <f t="shared" si="23"/>
        <v>3.7861100597067307E-2</v>
      </c>
    </row>
    <row r="72" spans="2:20" x14ac:dyDescent="0.25">
      <c r="B72" s="7" t="s">
        <v>66</v>
      </c>
      <c r="C72" s="6">
        <f>+Total!C72-'Refino - 19'!C72-'CM combust - 4671'!C72-'Elec+gas - 35'!C72</f>
        <v>902483</v>
      </c>
      <c r="D72" s="6">
        <f>+Total!D72-'Refino - 19'!D72-'CM combust - 4671'!D72-'Elec+gas - 35'!D72</f>
        <v>384800.77599607169</v>
      </c>
      <c r="E72" s="8">
        <f>+Total!E72-'Refino - 19'!E72-'CM combust - 4671'!E72-'Elec+gas - 35'!E72</f>
        <v>85032.459784160965</v>
      </c>
      <c r="F72" s="8">
        <f>+Total!F72-'Refino - 19'!F72-'CM combust - 4671'!F72-'Elec+gas - 35'!F72</f>
        <v>35462.359800057035</v>
      </c>
      <c r="J72" s="30">
        <f t="shared" si="18"/>
        <v>45.169170960860356</v>
      </c>
      <c r="K72" s="30">
        <f t="shared" si="21"/>
        <v>10.427876519593962</v>
      </c>
      <c r="L72" s="31">
        <f t="shared" si="24"/>
        <v>41.704497188569654</v>
      </c>
      <c r="M72" s="26">
        <f t="shared" si="25"/>
        <v>9.2157713841042401</v>
      </c>
      <c r="N72" s="30">
        <f t="shared" si="19"/>
        <v>96.289112580520808</v>
      </c>
      <c r="O72" s="30">
        <f t="shared" si="20"/>
        <v>94.384167845232923</v>
      </c>
      <c r="P72" s="26">
        <f t="shared" si="17"/>
        <v>88.903314793708319</v>
      </c>
      <c r="Q72" s="26">
        <f t="shared" si="16"/>
        <v>83.413234852387589</v>
      </c>
      <c r="R72" s="29" t="s">
        <v>66</v>
      </c>
      <c r="S72" s="32">
        <f t="shared" si="26"/>
        <v>2.3927096316656904E-2</v>
      </c>
      <c r="T72" s="34">
        <f t="shared" si="23"/>
        <v>8.4884326709970412E-2</v>
      </c>
    </row>
    <row r="73" spans="2:20" x14ac:dyDescent="0.25">
      <c r="B73" s="7" t="s">
        <v>67</v>
      </c>
      <c r="C73" s="6">
        <f>+Total!C73-'Refino - 19'!C73-'CM combust - 4671'!C73-'Elec+gas - 35'!C73</f>
        <v>917999</v>
      </c>
      <c r="D73" s="6">
        <f>+Total!D73-'Refino - 19'!D73-'CM combust - 4671'!D73-'Elec+gas - 35'!D73</f>
        <v>429452.92221058934</v>
      </c>
      <c r="E73" s="8">
        <f>+Total!E73-'Refino - 19'!E73-'CM combust - 4671'!E73-'Elec+gas - 35'!E73</f>
        <v>99337.410399976798</v>
      </c>
      <c r="F73" s="8">
        <f>+Total!F73-'Refino - 19'!F73-'CM combust - 4671'!F73-'Elec+gas - 35'!F73</f>
        <v>46189.027625560033</v>
      </c>
      <c r="J73" s="30">
        <f t="shared" si="18"/>
        <v>46.00944545169407</v>
      </c>
      <c r="K73" s="30">
        <f t="shared" si="21"/>
        <v>10.575669017293793</v>
      </c>
      <c r="L73" s="31">
        <f t="shared" si="24"/>
        <v>46.497112658345301</v>
      </c>
      <c r="M73" s="26">
        <f t="shared" si="25"/>
        <v>10.755318042267385</v>
      </c>
      <c r="N73" s="30">
        <f t="shared" si="19"/>
        <v>98.080362747953288</v>
      </c>
      <c r="O73" s="30">
        <f t="shared" si="20"/>
        <v>95.721858398334163</v>
      </c>
      <c r="P73" s="26">
        <f t="shared" si="17"/>
        <v>99.119944426433889</v>
      </c>
      <c r="Q73" s="26">
        <f t="shared" si="16"/>
        <v>97.34788683226121</v>
      </c>
      <c r="R73" s="29" t="s">
        <v>67</v>
      </c>
      <c r="S73" s="32">
        <f t="shared" si="26"/>
        <v>0.77312403525765427</v>
      </c>
      <c r="T73" s="34">
        <f t="shared" si="23"/>
        <v>0.11231370405112173</v>
      </c>
    </row>
    <row r="74" spans="2:20" x14ac:dyDescent="0.25">
      <c r="B74" s="7" t="s">
        <v>68</v>
      </c>
      <c r="C74" s="6">
        <f>+Total!C74-'Refino - 19'!C74-'CM combust - 4671'!C74-'Elec+gas - 35'!C74</f>
        <v>927894</v>
      </c>
      <c r="D74" s="6">
        <f>+Total!D74-'Refino - 19'!D74-'CM combust - 4671'!D74-'Elec+gas - 35'!D74</f>
        <v>430060.57775222923</v>
      </c>
      <c r="E74" s="8">
        <f>+Total!E74-'Refino - 19'!E74-'CM combust - 4671'!E74-'Elec+gas - 35'!E74</f>
        <v>103762.78477425945</v>
      </c>
      <c r="F74" s="8">
        <f>+Total!F74-'Refino - 19'!F74-'CM combust - 4671'!F74-'Elec+gas - 35'!F74</f>
        <v>50895.031413104152</v>
      </c>
      <c r="J74" s="30">
        <f>AVERAGE(L73:L76)</f>
        <v>45.505603064156062</v>
      </c>
      <c r="K74" s="30">
        <f>AVERAGE(M73:M76)</f>
        <v>10.325203471943777</v>
      </c>
      <c r="L74" s="31">
        <f t="shared" si="24"/>
        <v>49.049407765827176</v>
      </c>
      <c r="M74" s="26">
        <f t="shared" si="25"/>
        <v>11.834386606443687</v>
      </c>
      <c r="N74" s="30">
        <f t="shared" si="19"/>
        <v>97.006299723450923</v>
      </c>
      <c r="O74" s="30">
        <f t="shared" si="20"/>
        <v>93.454859740712521</v>
      </c>
      <c r="P74" s="26">
        <f t="shared" si="17"/>
        <v>104.56078440014045</v>
      </c>
      <c r="Q74" s="26">
        <f t="shared" si="16"/>
        <v>107.11468722411091</v>
      </c>
      <c r="R74" s="29" t="s">
        <v>68</v>
      </c>
      <c r="S74" s="32">
        <f t="shared" si="26"/>
        <v>0.1313884073763365</v>
      </c>
      <c r="T74" s="34">
        <f t="shared" si="23"/>
        <v>0.13550829633345002</v>
      </c>
    </row>
    <row r="75" spans="2:20" x14ac:dyDescent="0.25">
      <c r="B75" s="7" t="s">
        <v>69</v>
      </c>
      <c r="C75" s="6">
        <f>+Total!C75-'Refino - 19'!C75-'CM combust - 4671'!C75-'Elec+gas - 35'!C75</f>
        <v>941738</v>
      </c>
      <c r="D75" s="6">
        <f>+Total!D75-'Refino - 19'!D75-'CM combust - 4671'!D75-'Elec+gas - 35'!D75</f>
        <v>493595.03262332897</v>
      </c>
      <c r="E75" s="8">
        <f>+Total!E75-'Refino - 19'!E75-'CM combust - 4671'!E75-'Elec+gas - 35'!E75</f>
        <v>110744.26461536175</v>
      </c>
      <c r="F75" s="8">
        <f>+Total!F75-'Refino - 19'!F75-'CM combust - 4671'!F75-'Elec+gas - 35'!F75</f>
        <v>51813.657944006525</v>
      </c>
      <c r="J75" s="30">
        <f t="shared" si="18"/>
        <v>45.726089860879071</v>
      </c>
      <c r="K75" s="30">
        <f t="shared" si="21"/>
        <v>10.269455878729172</v>
      </c>
      <c r="L75" s="31">
        <f t="shared" si="24"/>
        <v>46.78676419403417</v>
      </c>
      <c r="M75" s="26">
        <f t="shared" si="25"/>
        <v>10.497200036359855</v>
      </c>
      <c r="N75" s="30">
        <f t="shared" si="19"/>
        <v>97.476321146039723</v>
      </c>
      <c r="O75" s="30">
        <f t="shared" si="20"/>
        <v>92.950280482888715</v>
      </c>
      <c r="P75" s="26">
        <f t="shared" si="17"/>
        <v>99.737407371530523</v>
      </c>
      <c r="Q75" s="26">
        <f t="shared" si="16"/>
        <v>95.01162468457693</v>
      </c>
      <c r="R75" s="29" t="s">
        <v>69</v>
      </c>
      <c r="S75" s="32">
        <f t="shared" si="26"/>
        <v>0.23342716990469059</v>
      </c>
      <c r="T75" s="34">
        <f t="shared" si="23"/>
        <v>0.13986533129347042</v>
      </c>
    </row>
    <row r="76" spans="2:20" x14ac:dyDescent="0.25">
      <c r="B76" s="7" t="s">
        <v>3</v>
      </c>
      <c r="C76" s="8">
        <f>+Total!C76-'Refino - 19'!C76-'CM combust - 4671'!C76-'Elec+gas - 35'!C76</f>
        <v>922795</v>
      </c>
      <c r="D76" s="8">
        <f>+Total!D76-'Refino - 19'!D76-'CM combust - 4671'!D76-'Elec+gas - 35'!D76</f>
        <v>453365.70928204223</v>
      </c>
      <c r="E76" s="8">
        <f>+Total!E76-'Refino - 19'!E76-'CM combust - 4671'!E76-'Elec+gas - 35'!E76</f>
        <v>93826.823446168957</v>
      </c>
      <c r="F76" s="8">
        <f>+Total!F76-'Refino - 19'!F76-'CM combust - 4671'!F76-'Elec+gas - 35'!F76</f>
        <v>37239.047716622728</v>
      </c>
      <c r="J76" s="30">
        <f t="shared" si="18"/>
        <v>45.046991244951627</v>
      </c>
      <c r="K76" s="30">
        <f t="shared" si="21"/>
        <v>9.8433956049128302</v>
      </c>
      <c r="L76" s="31">
        <f t="shared" si="24"/>
        <v>39.689127638417595</v>
      </c>
      <c r="M76" s="26">
        <f t="shared" si="25"/>
        <v>8.2139092027041762</v>
      </c>
      <c r="N76" s="30">
        <f t="shared" si="19"/>
        <v>96.028656695014618</v>
      </c>
      <c r="O76" s="30">
        <f t="shared" si="20"/>
        <v>89.093949395681577</v>
      </c>
      <c r="P76" s="26">
        <f t="shared" si="17"/>
        <v>84.607062695698843</v>
      </c>
      <c r="Q76" s="26">
        <f t="shared" si="16"/>
        <v>74.345240221901037</v>
      </c>
      <c r="R76" s="29" t="s">
        <v>3</v>
      </c>
      <c r="S76" s="32">
        <f t="shared" si="26"/>
        <v>5.0100668048685071E-2</v>
      </c>
      <c r="T76" s="34">
        <f t="shared" si="23"/>
        <v>0.13547521263465448</v>
      </c>
    </row>
    <row r="77" spans="2:20" x14ac:dyDescent="0.25">
      <c r="B77" s="7" t="s">
        <v>4</v>
      </c>
      <c r="C77" s="8">
        <f>+Total!C77-'Refino - 19'!C77-'CM combust - 4671'!C77-'Elec+gas - 35'!C77</f>
        <v>936578</v>
      </c>
      <c r="D77" s="8">
        <f>+Total!D77-'Refino - 19'!D77-'CM combust - 4671'!D77-'Elec+gas - 35'!D77</f>
        <v>519148.40266711987</v>
      </c>
      <c r="E77" s="8">
        <f>+Total!E77-'Refino - 19'!E77-'CM combust - 4671'!E77-'Elec+gas - 35'!E77</f>
        <v>115406.28082956804</v>
      </c>
      <c r="F77" s="8">
        <f>+Total!F77-'Refino - 19'!F77-'CM combust - 4671'!F77-'Elec+gas - 35'!F77</f>
        <v>54678.410859403739</v>
      </c>
      <c r="J77" s="30">
        <f t="shared" si="18"/>
        <v>44.663430979397297</v>
      </c>
      <c r="K77" s="30">
        <f t="shared" si="21"/>
        <v>9.697947927296628</v>
      </c>
      <c r="L77" s="31">
        <f t="shared" si="24"/>
        <v>47.379059845237364</v>
      </c>
      <c r="M77" s="26">
        <f t="shared" si="25"/>
        <v>10.532327669408966</v>
      </c>
      <c r="N77" s="30">
        <f t="shared" si="19"/>
        <v>95.211004371411462</v>
      </c>
      <c r="O77" s="30">
        <f t="shared" si="20"/>
        <v>87.777482136884259</v>
      </c>
      <c r="P77" s="26">
        <f t="shared" si="17"/>
        <v>101.00003011678913</v>
      </c>
      <c r="Q77" s="26">
        <f t="shared" si="16"/>
        <v>95.329569800965984</v>
      </c>
      <c r="R77" s="29" t="s">
        <v>4</v>
      </c>
      <c r="S77" s="32">
        <f t="shared" si="26"/>
        <v>0.18379653502698678</v>
      </c>
      <c r="T77" s="34">
        <f t="shared" si="23"/>
        <v>0.150838340716476</v>
      </c>
    </row>
    <row r="78" spans="2:20" x14ac:dyDescent="0.25">
      <c r="B78" s="7" t="s">
        <v>5</v>
      </c>
      <c r="C78" s="8">
        <f>+Total!C78-'Refino - 19'!C78-'CM combust - 4671'!C78-'Elec+gas - 35'!C78</f>
        <v>945209</v>
      </c>
      <c r="D78" s="8">
        <f>+Total!D78-'Refino - 19'!D78-'CM combust - 4671'!D78-'Elec+gas - 35'!D78</f>
        <v>503087.84134001145</v>
      </c>
      <c r="E78" s="8">
        <f>+Total!E78-'Refino - 19'!E78-'CM combust - 4671'!E78-'Elec+gas - 35'!E78</f>
        <v>109993.99077387468</v>
      </c>
      <c r="F78" s="8">
        <f>+Total!F78-'Refino - 19'!F78-'CM combust - 4671'!F78-'Elec+gas - 35'!F78</f>
        <v>50963.530376789109</v>
      </c>
      <c r="J78" s="30">
        <f t="shared" si="18"/>
        <v>45.996004493244911</v>
      </c>
      <c r="K78" s="30">
        <f t="shared" si="21"/>
        <v>10.168903493204105</v>
      </c>
      <c r="L78" s="31">
        <f t="shared" si="24"/>
        <v>46.333013302117372</v>
      </c>
      <c r="M78" s="26">
        <f t="shared" si="25"/>
        <v>10.130145511178327</v>
      </c>
      <c r="N78" s="30">
        <f t="shared" si="19"/>
        <v>98.051710064413385</v>
      </c>
      <c r="O78" s="30">
        <f t="shared" si="20"/>
        <v>92.040166787659999</v>
      </c>
      <c r="P78" s="26">
        <f t="shared" si="17"/>
        <v>98.77012659603993</v>
      </c>
      <c r="Q78" s="26">
        <f t="shared" si="16"/>
        <v>91.689362875282441</v>
      </c>
      <c r="R78" s="29" t="s">
        <v>5</v>
      </c>
      <c r="S78" s="32">
        <f t="shared" si="26"/>
        <v>1.3458870499354347E-3</v>
      </c>
      <c r="T78" s="34">
        <f t="shared" si="23"/>
        <v>0.15765561136563377</v>
      </c>
    </row>
    <row r="79" spans="2:20" x14ac:dyDescent="0.25">
      <c r="B79" s="7" t="s">
        <v>6</v>
      </c>
      <c r="C79" s="8">
        <f>+Total!C79-'Refino - 19'!C79-'CM combust - 4671'!C79-'Elec+gas - 35'!C79</f>
        <v>958562</v>
      </c>
      <c r="D79" s="8">
        <f>+Total!D79-'Refino - 19'!D79-'CM combust - 4671'!D79-'Elec+gas - 35'!D79</f>
        <v>547756.72534970054</v>
      </c>
      <c r="E79" s="8">
        <f>+Total!E79-'Refino - 19'!E79-'CM combust - 4671'!E79-'Elec+gas - 35'!E79</f>
        <v>120020.53735287677</v>
      </c>
      <c r="F79" s="8">
        <f>+Total!F79-'Refino - 19'!F79-'CM combust - 4671'!F79-'Elec+gas - 35'!F79</f>
        <v>54312.321428541472</v>
      </c>
      <c r="J79" s="30">
        <f t="shared" si="18"/>
        <v>46.107681989733763</v>
      </c>
      <c r="K79" s="30">
        <f t="shared" si="21"/>
        <v>10.377021992696548</v>
      </c>
      <c r="L79" s="31">
        <f t="shared" si="24"/>
        <v>45.252523131816872</v>
      </c>
      <c r="M79" s="26">
        <f t="shared" si="25"/>
        <v>9.9154093258950375</v>
      </c>
      <c r="N79" s="30">
        <f t="shared" si="19"/>
        <v>98.289777905894098</v>
      </c>
      <c r="O79" s="30">
        <f t="shared" si="20"/>
        <v>93.923876414532103</v>
      </c>
      <c r="P79" s="26">
        <f t="shared" si="17"/>
        <v>96.466798077117971</v>
      </c>
      <c r="Q79" s="26">
        <f t="shared" si="16"/>
        <v>89.745755649387505</v>
      </c>
      <c r="R79" s="29" t="s">
        <v>6</v>
      </c>
      <c r="S79" s="32">
        <f t="shared" si="26"/>
        <v>4.8224031726059158E-2</v>
      </c>
      <c r="T79" s="34">
        <f t="shared" ref="T79:T87" si="27">0.078396*S82+1.56291*T78-0.641306*T77</f>
        <v>0.16810646991682504</v>
      </c>
    </row>
    <row r="80" spans="2:20" x14ac:dyDescent="0.25">
      <c r="B80" s="7" t="s">
        <v>7</v>
      </c>
      <c r="C80" s="8">
        <f>+Total!C80-'Refino - 19'!C80-'CM combust - 4671'!C80-'Elec+gas - 35'!C80</f>
        <v>936664</v>
      </c>
      <c r="D80" s="8">
        <f>+Total!D80-'Refino - 19'!D80-'CM combust - 4671'!D80-'Elec+gas - 35'!D80</f>
        <v>504262.17881488899</v>
      </c>
      <c r="E80" s="8">
        <f>+Total!E80-'Refino - 19'!E80-'CM combust - 4671'!E80-'Elec+gas - 35'!E80</f>
        <v>113104.60860499307</v>
      </c>
      <c r="F80" s="8">
        <f>+Total!F80-'Refino - 19'!F80-'CM combust - 4671'!F80-'Elec+gas - 35'!F80</f>
        <v>50919.040703012928</v>
      </c>
      <c r="J80" s="30">
        <f t="shared" si="18"/>
        <v>46.923933865342541</v>
      </c>
      <c r="K80" s="30">
        <f t="shared" ref="K80:K85" si="28">AVERAGE(M79:M82)</f>
        <v>10.914973414550955</v>
      </c>
      <c r="L80" s="31">
        <f t="shared" si="24"/>
        <v>45.019421693808042</v>
      </c>
      <c r="M80" s="26">
        <f t="shared" si="25"/>
        <v>10.097731466334091</v>
      </c>
      <c r="N80" s="30">
        <f t="shared" si="19"/>
        <v>100.02981800564841</v>
      </c>
      <c r="O80" s="30">
        <f t="shared" si="20"/>
        <v>98.79294992125071</v>
      </c>
      <c r="P80" s="26">
        <f t="shared" si="17"/>
        <v>95.969885467706519</v>
      </c>
      <c r="Q80" s="26">
        <f t="shared" si="16"/>
        <v>91.395978825004065</v>
      </c>
      <c r="R80" s="29" t="s">
        <v>7</v>
      </c>
      <c r="S80" s="32">
        <f t="shared" si="26"/>
        <v>0.36735614429484298</v>
      </c>
      <c r="T80" s="34">
        <f t="shared" si="27"/>
        <v>0.17123668001486969</v>
      </c>
    </row>
    <row r="81" spans="2:20" x14ac:dyDescent="0.25">
      <c r="B81" s="7" t="s">
        <v>8</v>
      </c>
      <c r="C81" s="8">
        <f>+Total!C81-'Refino - 19'!C81-'CM combust - 4671'!C81-'Elec+gas - 35'!C81</f>
        <v>951608</v>
      </c>
      <c r="D81" s="8">
        <f>+Total!D81-'Refino - 19'!D81-'CM combust - 4671'!D81-'Elec+gas - 35'!D81</f>
        <v>535064.95642662945</v>
      </c>
      <c r="E81" s="8">
        <f>+Total!E81-'Refino - 19'!E81-'CM combust - 4671'!E81-'Elec+gas - 35'!E81</f>
        <v>127147.0826380137</v>
      </c>
      <c r="F81" s="8">
        <f>+Total!F81-'Refino - 19'!F81-'CM combust - 4671'!F81-'Elec+gas - 35'!F81</f>
        <v>60809.071089532896</v>
      </c>
      <c r="J81" s="30">
        <f t="shared" ref="J81" si="29">AVERAGE(L80:L83)</f>
        <v>47.180984506898369</v>
      </c>
      <c r="K81" s="30">
        <f t="shared" si="28"/>
        <v>11.166063559602048</v>
      </c>
      <c r="L81" s="31">
        <f t="shared" si="24"/>
        <v>47.825769831192773</v>
      </c>
      <c r="M81" s="26">
        <f t="shared" si="25"/>
        <v>11.364801667378737</v>
      </c>
      <c r="N81" s="30">
        <f t="shared" ref="N81:N86" si="30">J81/$J$53*100</f>
        <v>100.57778418782854</v>
      </c>
      <c r="O81" s="30">
        <f t="shared" ref="O81:O86" si="31">K81/$K$53*100</f>
        <v>101.06560191806481</v>
      </c>
      <c r="P81" s="26">
        <f t="shared" si="17"/>
        <v>101.95230148271204</v>
      </c>
      <c r="Q81" s="26">
        <f t="shared" si="16"/>
        <v>102.8644083084544</v>
      </c>
      <c r="R81" s="29" t="s">
        <v>8</v>
      </c>
      <c r="S81" s="32">
        <f t="shared" si="26"/>
        <v>0.11212213621008682</v>
      </c>
      <c r="T81" s="34">
        <f t="shared" si="27"/>
        <v>0.16613246373984947</v>
      </c>
    </row>
    <row r="82" spans="2:20" x14ac:dyDescent="0.25">
      <c r="B82" s="7" t="s">
        <v>82</v>
      </c>
      <c r="C82" s="8">
        <f>+Total!C82-'Refino - 19'!C82-'CM combust - 4671'!C82-'Elec+gas - 35'!C82</f>
        <v>960506</v>
      </c>
      <c r="D82" s="8">
        <f>+Total!D82-'Refino - 19'!D82-'CM combust - 4671'!D82-'Elec+gas - 35'!D82</f>
        <v>512540.53643715824</v>
      </c>
      <c r="E82" s="8">
        <f>+Total!E82-'Refino - 19'!E82-'CM combust - 4671'!E82-'Elec+gas - 35'!E82</f>
        <v>126920.34387076928</v>
      </c>
      <c r="F82" s="8">
        <f>+Total!F82-'Refino - 19'!F82-'CM combust - 4671'!F82-'Elec+gas - 35'!F82</f>
        <v>62949.978558233692</v>
      </c>
      <c r="J82" s="30">
        <f t="shared" ref="J82" si="32">AVERAGE(L81:L84)</f>
        <v>47.237821286655354</v>
      </c>
      <c r="K82" s="30">
        <f t="shared" si="28"/>
        <v>11.320757105729314</v>
      </c>
      <c r="L82" s="31">
        <f t="shared" ref="L82" si="33">F82/E82*100</f>
        <v>49.598020804552476</v>
      </c>
      <c r="M82" s="26">
        <f t="shared" ref="M82" si="34">F82/D82*100</f>
        <v>12.281951198595955</v>
      </c>
      <c r="N82" s="30">
        <f t="shared" si="30"/>
        <v>100.69894565633273</v>
      </c>
      <c r="O82" s="30">
        <f t="shared" si="31"/>
        <v>102.46575482501723</v>
      </c>
      <c r="P82" s="26">
        <f t="shared" ref="P82" si="35">L82/$J$53*100</f>
        <v>105.73028699505716</v>
      </c>
      <c r="Q82" s="26">
        <f t="shared" ref="Q82" si="36">M82/$K$53*100</f>
        <v>111.1656569021569</v>
      </c>
      <c r="R82" s="29" t="s">
        <v>82</v>
      </c>
      <c r="S82" s="32">
        <f t="shared" ref="S82" si="37">F82/F78-1</f>
        <v>0.23519658259200393</v>
      </c>
      <c r="T82" s="34">
        <f t="shared" si="27"/>
        <v>0.15831489706307394</v>
      </c>
    </row>
    <row r="83" spans="2:20" x14ac:dyDescent="0.25">
      <c r="B83" s="7" t="s">
        <v>87</v>
      </c>
      <c r="C83" s="8">
        <f>+Total!C83-'Refino - 19'!C83-'CM combust - 4671'!C83-'Elec+gas - 35'!C83</f>
        <v>973368</v>
      </c>
      <c r="D83" s="8">
        <f>+Total!D83-'Refino - 19'!D83-'CM combust - 4671'!D83-'Elec+gas - 35'!D83</f>
        <v>558326.05111160991</v>
      </c>
      <c r="E83" s="8">
        <f>+Total!E83-'Refino - 19'!E83-'CM combust - 4671'!E83-'Elec+gas - 35'!E83</f>
        <v>131735.01319963214</v>
      </c>
      <c r="F83" s="8">
        <f>+Total!F83-'Refino - 19'!F83-'CM combust - 4671'!F83-'Elec+gas - 35'!F83</f>
        <v>60967.92010719877</v>
      </c>
      <c r="J83" s="30">
        <f>AVERAGE(L82:L85)</f>
        <v>47.463449530375435</v>
      </c>
      <c r="K83" s="30">
        <f t="shared" si="28"/>
        <v>11.484536119852944</v>
      </c>
      <c r="L83" s="31">
        <f t="shared" ref="L83:L88" si="38">F83/E83*100</f>
        <v>46.280725698040179</v>
      </c>
      <c r="M83" s="26">
        <f t="shared" ref="M83:M88" si="39">F83/D83*100</f>
        <v>10.919769906099406</v>
      </c>
      <c r="N83" s="30">
        <f t="shared" si="30"/>
        <v>101.17992732809584</v>
      </c>
      <c r="O83" s="30">
        <f t="shared" si="31"/>
        <v>103.94814157264756</v>
      </c>
      <c r="P83" s="26">
        <f t="shared" ref="P83:P88" si="40">L83/$J$53*100</f>
        <v>98.658662805838475</v>
      </c>
      <c r="Q83" s="26">
        <f t="shared" ref="Q83:Q88" si="41">M83/$K$53*100</f>
        <v>98.836363636643938</v>
      </c>
      <c r="R83" s="29" t="s">
        <v>87</v>
      </c>
      <c r="S83" s="32">
        <f t="shared" ref="S83:S89" si="42">F83/F79-1</f>
        <v>0.12254307132524334</v>
      </c>
      <c r="T83" s="34">
        <f t="shared" si="27"/>
        <v>0.14681806150954058</v>
      </c>
    </row>
    <row r="84" spans="2:20" x14ac:dyDescent="0.25">
      <c r="B84" s="7" t="s">
        <v>89</v>
      </c>
      <c r="C84" s="8">
        <f>+Total!C84-'Refino - 19'!C84-'CM combust - 4671'!C84-'Elec+gas - 35'!C84</f>
        <v>957368</v>
      </c>
      <c r="D84" s="8">
        <f>+Total!D84-'Refino - 19'!D84-'CM combust - 4671'!D84-'Elec+gas - 35'!D84</f>
        <v>513405.81059966865</v>
      </c>
      <c r="E84" s="8">
        <f>+Total!E84-'Refino - 19'!E84-'CM combust - 4671'!E84-'Elec+gas - 35'!E84</f>
        <v>121597.99284730875</v>
      </c>
      <c r="F84" s="8">
        <f>+Total!F84-'Refino - 19'!F84-'CM combust - 4671'!F84-'Elec+gas - 35'!F84</f>
        <v>55019.162704670634</v>
      </c>
      <c r="J84" s="30">
        <f>AVERAGE(L83:L86)</f>
        <v>47.535567395058571</v>
      </c>
      <c r="K84" s="30">
        <f t="shared" si="28"/>
        <v>11.536609366972158</v>
      </c>
      <c r="L84" s="31">
        <f t="shared" si="38"/>
        <v>45.246768812835988</v>
      </c>
      <c r="M84" s="26">
        <f t="shared" si="39"/>
        <v>10.716505650843162</v>
      </c>
      <c r="N84" s="30">
        <f t="shared" si="30"/>
        <v>101.33366415885499</v>
      </c>
      <c r="O84" s="30">
        <f t="shared" si="31"/>
        <v>104.41946381041198</v>
      </c>
      <c r="P84" s="26">
        <f t="shared" si="40"/>
        <v>96.454531341723282</v>
      </c>
      <c r="Q84" s="26">
        <f t="shared" si="41"/>
        <v>96.99659045281372</v>
      </c>
      <c r="R84" s="29" t="s">
        <v>89</v>
      </c>
      <c r="S84" s="32">
        <f t="shared" si="42"/>
        <v>8.0522373262524871E-2</v>
      </c>
      <c r="T84" s="34">
        <f t="shared" si="27"/>
        <v>0.13386255682990389</v>
      </c>
    </row>
    <row r="85" spans="2:20" x14ac:dyDescent="0.25">
      <c r="B85" s="7" t="s">
        <v>90</v>
      </c>
      <c r="C85" s="8">
        <f>+Total!C85-'Refino - 19'!C85-'CM combust - 4671'!C85-'Elec+gas - 35'!C85</f>
        <v>970740</v>
      </c>
      <c r="D85" s="8">
        <f>+Total!D85-'Refino - 19'!D85-'CM combust - 4671'!D85-'Elec+gas - 35'!D85</f>
        <v>560624.89513856871</v>
      </c>
      <c r="E85" s="8">
        <f>+Total!E85-'Refino - 19'!E85-'CM combust - 4671'!E85-'Elec+gas - 35'!E85</f>
        <v>138290.63380581138</v>
      </c>
      <c r="F85" s="8">
        <f>+Total!F85-'Refino - 19'!F85-'CM combust - 4671'!F85-'Elec+gas - 35'!F85</f>
        <v>67386.651135206674</v>
      </c>
      <c r="J85" s="30">
        <f>AVERAGE(L84:L87)</f>
        <v>47.630739429594527</v>
      </c>
      <c r="K85" s="30">
        <f t="shared" si="28"/>
        <v>11.558444708420355</v>
      </c>
      <c r="L85" s="31">
        <f t="shared" si="38"/>
        <v>48.728282806073082</v>
      </c>
      <c r="M85" s="26">
        <f t="shared" si="39"/>
        <v>12.019917723873256</v>
      </c>
      <c r="N85" s="30">
        <f t="shared" si="30"/>
        <v>101.53654657960809</v>
      </c>
      <c r="O85" s="30">
        <f t="shared" si="31"/>
        <v>104.61709853770589</v>
      </c>
      <c r="P85" s="26">
        <f t="shared" si="40"/>
        <v>103.8762281697644</v>
      </c>
      <c r="Q85" s="26">
        <f t="shared" si="41"/>
        <v>108.79395529897566</v>
      </c>
      <c r="R85" s="29" t="s">
        <v>90</v>
      </c>
      <c r="S85" s="32">
        <f t="shared" si="42"/>
        <v>0.10816774418390973</v>
      </c>
      <c r="T85" s="34">
        <f t="shared" si="27"/>
        <v>0.11265366446972354</v>
      </c>
    </row>
    <row r="86" spans="2:20" x14ac:dyDescent="0.25">
      <c r="B86" s="7" t="s">
        <v>91</v>
      </c>
      <c r="C86" s="8">
        <f>+Total!C86-'Refino - 19'!C86-'CM combust - 4671'!C86-'Elec+gas - 35'!C86</f>
        <v>978330</v>
      </c>
      <c r="D86" s="8">
        <f>+Total!D86-'Refino - 19'!D86-'CM combust - 4671'!D86-'Elec+gas - 35'!D86</f>
        <v>542102.35157385573</v>
      </c>
      <c r="E86" s="8">
        <f>+Total!E86-'Refino - 19'!E86-'CM combust - 4671'!E86-'Elec+gas - 35'!E86</f>
        <v>135727.93833265954</v>
      </c>
      <c r="F86" s="8">
        <f>+Total!F86-'Refino - 19'!F86-'CM combust - 4671'!F86-'Elec+gas - 35'!F86</f>
        <v>67709.907455438472</v>
      </c>
      <c r="J86" s="30">
        <f>AVERAGE(L85:L88)</f>
        <v>47.013031198283784</v>
      </c>
      <c r="K86" s="30">
        <f>AVERAGE(M85:M88)</f>
        <v>11.329228829741472</v>
      </c>
      <c r="L86" s="31">
        <f t="shared" si="38"/>
        <v>49.886492263285028</v>
      </c>
      <c r="M86" s="26">
        <f t="shared" si="39"/>
        <v>12.4902441870728</v>
      </c>
      <c r="N86" s="30">
        <f t="shared" si="30"/>
        <v>100.21975071726797</v>
      </c>
      <c r="O86" s="30">
        <f t="shared" si="31"/>
        <v>102.54243358311335</v>
      </c>
      <c r="P86" s="26">
        <f t="shared" si="40"/>
        <v>106.3452343180938</v>
      </c>
      <c r="Q86" s="26">
        <f t="shared" si="41"/>
        <v>113.05094585321451</v>
      </c>
      <c r="R86" s="29" t="s">
        <v>91</v>
      </c>
      <c r="S86" s="32">
        <f t="shared" si="42"/>
        <v>7.5614464154288408E-2</v>
      </c>
      <c r="T86" s="34">
        <f t="shared" si="27"/>
        <v>9.6379746028307997E-2</v>
      </c>
    </row>
    <row r="87" spans="2:20" x14ac:dyDescent="0.25">
      <c r="B87" s="7" t="s">
        <v>92</v>
      </c>
      <c r="C87" s="8">
        <f>+Total!C87-'Refino - 19'!C87-'CM combust - 4671'!C87-'Elec+gas - 35'!C87</f>
        <v>990009</v>
      </c>
      <c r="D87" s="8">
        <f>+Total!D87-'Refino - 19'!D87-'CM combust - 4671'!D87-'Elec+gas - 35'!D87</f>
        <v>595775.17290768016</v>
      </c>
      <c r="E87" s="8">
        <f>+Total!E87-'Refino - 19'!E87-'CM combust - 4671'!E87-'Elec+gas - 35'!E87</f>
        <v>140539.32536738482</v>
      </c>
      <c r="F87" s="8">
        <f>+Total!F87-'Refino - 19'!F87-'CM combust - 4671'!F87-'Elec+gas - 35'!F87</f>
        <v>65577.636212256548</v>
      </c>
      <c r="J87" s="30">
        <f>AVERAGE(L86:L89)</f>
        <v>47.117947998575033</v>
      </c>
      <c r="K87" s="30">
        <f>AVERAGE(M86:M89)</f>
        <v>11.433567429491038</v>
      </c>
      <c r="L87" s="31">
        <f t="shared" si="38"/>
        <v>46.661413836183996</v>
      </c>
      <c r="M87" s="26">
        <f t="shared" si="39"/>
        <v>11.007111271892207</v>
      </c>
      <c r="N87" s="30">
        <f t="shared" ref="N87" si="43">J87/$J$53*100</f>
        <v>100.44340648468477</v>
      </c>
      <c r="O87" s="30">
        <f t="shared" ref="O87" si="44">K87/$K$53*100</f>
        <v>103.48681683247341</v>
      </c>
      <c r="P87" s="26">
        <f t="shared" si="40"/>
        <v>99.470192488850856</v>
      </c>
      <c r="Q87" s="26">
        <f t="shared" si="41"/>
        <v>99.626902545819718</v>
      </c>
      <c r="R87" s="29" t="s">
        <v>92</v>
      </c>
      <c r="S87" s="32">
        <f t="shared" si="42"/>
        <v>7.5608879176993327E-2</v>
      </c>
      <c r="T87" s="34">
        <f t="shared" si="27"/>
        <v>7.9591509576642294E-2</v>
      </c>
    </row>
    <row r="88" spans="2:20" x14ac:dyDescent="0.25">
      <c r="B88" s="7" t="s">
        <v>93</v>
      </c>
      <c r="C88" s="8">
        <f>+Total!C88-'Refino - 19'!C88-'CM combust - 4671'!C88-'Elec+gas - 35'!C88</f>
        <v>935308</v>
      </c>
      <c r="D88" s="8">
        <f>+Total!D88-'Refino - 19'!D88-'CM combust - 4671'!D88-'Elec+gas - 35'!D88</f>
        <v>544208.57884191931</v>
      </c>
      <c r="E88" s="8">
        <f>+Total!E88-'Refino - 19'!E88-'CM combust - 4671'!E88-'Elec+gas - 35'!E88</f>
        <v>124674.05351634229</v>
      </c>
      <c r="F88" s="8">
        <f>+Total!F88-'Refino - 19'!F88-'CM combust - 4671'!F88-'Elec+gas - 35'!F88</f>
        <v>53330.493200614044</v>
      </c>
      <c r="J88" s="30">
        <f>AVERAGE(L87:L90)</f>
        <v>46.848236423679303</v>
      </c>
      <c r="K88" s="30">
        <f>AVERAGE(M87:M90)</f>
        <v>11.342967685024997</v>
      </c>
      <c r="L88" s="31">
        <f t="shared" si="38"/>
        <v>42.775935887593064</v>
      </c>
      <c r="M88" s="26">
        <f t="shared" si="39"/>
        <v>9.7996421361276234</v>
      </c>
      <c r="N88" s="30">
        <f t="shared" ref="N88" si="45">J88/$J$53*100</f>
        <v>99.868450432869977</v>
      </c>
      <c r="O88" s="30">
        <f t="shared" ref="O88" si="46">K88/$K$53*100</f>
        <v>102.66678588251436</v>
      </c>
      <c r="P88" s="26">
        <f t="shared" si="40"/>
        <v>91.187347892362894</v>
      </c>
      <c r="Q88" s="26">
        <f t="shared" si="41"/>
        <v>88.697930634443424</v>
      </c>
      <c r="R88" s="48" t="s">
        <v>93</v>
      </c>
      <c r="S88" s="32">
        <f t="shared" si="42"/>
        <v>-3.0692388270627702E-2</v>
      </c>
    </row>
    <row r="89" spans="2:20" x14ac:dyDescent="0.25">
      <c r="B89" s="7" t="s">
        <v>94</v>
      </c>
      <c r="C89" s="8">
        <f>+Total!C89-'Refino - 19'!C89-'CM combust - 4671'!C89-'Elec+gas - 35'!C89</f>
        <v>930007</v>
      </c>
      <c r="D89" s="8">
        <f>+Total!D89-'Refino - 19'!D89-'CM combust - 4671'!D89-'Elec+gas - 35'!D89</f>
        <v>584378.83352478908</v>
      </c>
      <c r="E89" s="8">
        <f>+Total!E89-'Refino - 19'!E89-'CM combust - 4671'!E89-'Elec+gas - 35'!E89</f>
        <v>147881.62221056348</v>
      </c>
      <c r="F89" s="8">
        <f>+Total!F89-'Refino - 19'!F89-'CM combust - 4671'!F89-'Elec+gas - 35'!F89</f>
        <v>72680.785753940334</v>
      </c>
      <c r="L89" s="31">
        <f t="shared" ref="L89" si="47">F89/E89*100</f>
        <v>49.147950007238016</v>
      </c>
      <c r="M89" s="26">
        <f t="shared" ref="M89" si="48">F89/D89*100</f>
        <v>12.437272122871516</v>
      </c>
      <c r="P89" s="26">
        <f t="shared" ref="P89" si="49">L89/$J$53*100</f>
        <v>104.77085123943151</v>
      </c>
      <c r="Q89" s="26">
        <f t="shared" ref="Q89" si="50">M89/$K$53*100</f>
        <v>112.57148829641588</v>
      </c>
      <c r="R89" s="48" t="s">
        <v>94</v>
      </c>
      <c r="S89" s="32">
        <f t="shared" si="42"/>
        <v>7.8563551230811823E-2</v>
      </c>
    </row>
    <row r="90" spans="2:20" x14ac:dyDescent="0.25">
      <c r="B90" s="7" t="s">
        <v>96</v>
      </c>
      <c r="C90" s="8">
        <f>+Total!C90-'Refino - 19'!C90-'CM combust - 4671'!C90-'Elec+gas - 35'!C90</f>
        <v>921815</v>
      </c>
      <c r="D90" s="8">
        <f>+Total!D90-'Refino - 19'!D90-'CM combust - 4671'!D90-'Elec+gas - 35'!D90</f>
        <v>566876.36166502582</v>
      </c>
      <c r="E90" s="8">
        <f>+Total!E90-'Refino - 19'!E90-'CM combust - 4671'!E90-'Elec+gas - 35'!E90</f>
        <v>140858.84765156839</v>
      </c>
      <c r="F90" s="8">
        <f>+Total!F90-'Refino - 19'!F90-'CM combust - 4671'!F90-'Elec+gas - 35'!F90</f>
        <v>68749.887670328055</v>
      </c>
      <c r="L90" s="31">
        <f t="shared" ref="L90" si="51">F90/E90*100</f>
        <v>48.807645963702136</v>
      </c>
      <c r="M90" s="26">
        <f t="shared" ref="M90" si="52">F90/D90*100</f>
        <v>12.127845209208637</v>
      </c>
      <c r="P90" s="26">
        <f t="shared" ref="P90" si="53">L90/$J$53*100</f>
        <v>104.04541011083461</v>
      </c>
      <c r="Q90" s="26">
        <f t="shared" ref="Q90" si="54">M90/$K$53*100</f>
        <v>109.77082205337842</v>
      </c>
      <c r="R90" s="48" t="s">
        <v>96</v>
      </c>
      <c r="S90" s="32">
        <f t="shared" ref="S90" si="55">F90/F86-1</f>
        <v>1.5359350706158015E-2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X90"/>
  <sheetViews>
    <sheetView zoomScale="70" zoomScaleNormal="70" zoomScaleSheetLayoutView="85" workbookViewId="0">
      <pane xSplit="2" ySplit="3" topLeftCell="U4" activePane="bottomRight" state="frozen"/>
      <selection activeCell="H92" sqref="H92"/>
      <selection pane="topRight" activeCell="H92" sqref="H92"/>
      <selection pane="bottomLeft" activeCell="H92" sqref="H92"/>
      <selection pane="bottomRight" activeCell="AP47" sqref="AP47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1" ht="18.75" x14ac:dyDescent="0.3">
      <c r="C2" s="24" t="s">
        <v>76</v>
      </c>
    </row>
    <row r="3" spans="2:21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1" x14ac:dyDescent="0.25">
      <c r="B4" s="3">
        <v>2009</v>
      </c>
      <c r="C4" s="8">
        <v>12318</v>
      </c>
      <c r="D4" s="8">
        <v>67289.064168259996</v>
      </c>
      <c r="E4" s="8">
        <v>12287.413022840001</v>
      </c>
      <c r="F4" s="9">
        <v>6569.3812469100003</v>
      </c>
      <c r="G4" s="8">
        <v>68294.635298620007</v>
      </c>
      <c r="H4" s="8">
        <v>12353.400679300001</v>
      </c>
      <c r="I4" s="9">
        <v>4806.3092990100004</v>
      </c>
      <c r="J4" s="4"/>
      <c r="K4" s="21">
        <f>I4/Total!I4</f>
        <v>3.8002202065251421E-2</v>
      </c>
      <c r="L4" s="43">
        <f t="shared" ref="L4:L18" si="0">F4/E4*100</f>
        <v>53.464315350177863</v>
      </c>
      <c r="M4" s="23">
        <f t="shared" ref="M4:M18" si="1">F4/D4*100</f>
        <v>9.7629255631834937</v>
      </c>
      <c r="N4" s="23">
        <f t="shared" ref="N4:N17" si="2">I4/H4*100</f>
        <v>38.906770886689543</v>
      </c>
      <c r="O4" s="23">
        <f t="shared" ref="O4:O17" si="3">I4/G4*100</f>
        <v>7.0376088516971969</v>
      </c>
      <c r="P4" s="12"/>
      <c r="R4" s="3">
        <v>2009</v>
      </c>
    </row>
    <row r="5" spans="2:21" x14ac:dyDescent="0.25">
      <c r="B5" s="3">
        <v>2010</v>
      </c>
      <c r="C5" s="8">
        <v>12172</v>
      </c>
      <c r="D5" s="8">
        <v>68708.448436840001</v>
      </c>
      <c r="E5" s="8">
        <v>11580.39564823</v>
      </c>
      <c r="F5" s="9">
        <v>5954.0768590600001</v>
      </c>
      <c r="G5" s="8">
        <v>69369.193159450006</v>
      </c>
      <c r="H5" s="8">
        <v>11347.79802419</v>
      </c>
      <c r="I5" s="9">
        <v>3928.4540525100001</v>
      </c>
      <c r="J5" s="4"/>
      <c r="K5" s="21">
        <f>I5/Total!I5</f>
        <v>3.0920796850538671E-2</v>
      </c>
      <c r="L5" s="43">
        <f t="shared" si="0"/>
        <v>51.41514193403269</v>
      </c>
      <c r="M5" s="23">
        <f t="shared" si="1"/>
        <v>8.6657128701330866</v>
      </c>
      <c r="N5" s="23">
        <f t="shared" si="2"/>
        <v>34.618646226657802</v>
      </c>
      <c r="O5" s="23">
        <f t="shared" si="3"/>
        <v>5.6631104869277786</v>
      </c>
      <c r="P5" s="12"/>
      <c r="R5" s="3">
        <v>2010</v>
      </c>
      <c r="S5" s="13">
        <f t="shared" ref="S5:S18" si="4">F5/F4-1</f>
        <v>-9.3662456892636192E-2</v>
      </c>
      <c r="T5" s="13">
        <f t="shared" ref="T5:T19" si="5">I5/I4-1</f>
        <v>-0.18264643240517631</v>
      </c>
    </row>
    <row r="6" spans="2:21" x14ac:dyDescent="0.25">
      <c r="B6" s="3">
        <v>2011</v>
      </c>
      <c r="C6" s="8">
        <v>12718</v>
      </c>
      <c r="D6" s="8">
        <v>75100.0795908</v>
      </c>
      <c r="E6" s="8">
        <v>11686.384967989999</v>
      </c>
      <c r="F6" s="9">
        <v>5747.8907993900002</v>
      </c>
      <c r="G6" s="8">
        <v>76648.359398729997</v>
      </c>
      <c r="H6" s="8">
        <v>11597.88592425</v>
      </c>
      <c r="I6" s="9">
        <v>3916.5937429199998</v>
      </c>
      <c r="J6" s="4"/>
      <c r="K6" s="21">
        <f>I6/Total!I6</f>
        <v>3.8864815968994958E-2</v>
      </c>
      <c r="L6" s="43">
        <f t="shared" si="0"/>
        <v>49.184506715583652</v>
      </c>
      <c r="M6" s="23">
        <f t="shared" si="1"/>
        <v>7.653641421831642</v>
      </c>
      <c r="N6" s="23">
        <f t="shared" si="2"/>
        <v>33.769893655625637</v>
      </c>
      <c r="O6" s="23">
        <f t="shared" si="3"/>
        <v>5.1098207106372779</v>
      </c>
      <c r="P6" s="12"/>
      <c r="R6" s="3">
        <v>2011</v>
      </c>
      <c r="S6" s="13">
        <f t="shared" si="4"/>
        <v>-3.4629391684163013E-2</v>
      </c>
      <c r="T6" s="13">
        <f t="shared" si="5"/>
        <v>-3.0190780982718435E-3</v>
      </c>
      <c r="U6" s="9"/>
    </row>
    <row r="7" spans="2:21" x14ac:dyDescent="0.25">
      <c r="B7" s="3">
        <v>2012</v>
      </c>
      <c r="C7" s="8">
        <v>12674</v>
      </c>
      <c r="D7" s="8">
        <v>77865.851599989997</v>
      </c>
      <c r="E7" s="8">
        <v>13224.61579143</v>
      </c>
      <c r="F7" s="9">
        <v>7381.06652373</v>
      </c>
      <c r="G7" s="8">
        <v>78565.899971460007</v>
      </c>
      <c r="H7" s="8">
        <v>11541.65729732</v>
      </c>
      <c r="I7" s="9">
        <v>3920.4093368099998</v>
      </c>
      <c r="J7" s="4"/>
      <c r="K7" s="21">
        <f>I7/Total!I7</f>
        <v>3.6793009597536945E-2</v>
      </c>
      <c r="L7" s="43">
        <f t="shared" si="0"/>
        <v>55.813088562566648</v>
      </c>
      <c r="M7" s="23">
        <f t="shared" si="1"/>
        <v>9.479208628768081</v>
      </c>
      <c r="N7" s="23">
        <f t="shared" si="2"/>
        <v>33.967473091757178</v>
      </c>
      <c r="O7" s="23">
        <f t="shared" si="3"/>
        <v>4.9899629969670487</v>
      </c>
      <c r="P7" s="12"/>
      <c r="R7" s="3">
        <v>2012</v>
      </c>
      <c r="S7" s="13">
        <f t="shared" si="4"/>
        <v>0.28413478636603906</v>
      </c>
      <c r="T7" s="13">
        <f t="shared" si="5"/>
        <v>9.7421232337335795E-4</v>
      </c>
      <c r="U7" s="9"/>
    </row>
    <row r="8" spans="2:21" x14ac:dyDescent="0.25">
      <c r="B8" s="3">
        <v>2013</v>
      </c>
      <c r="C8" s="8">
        <v>12709</v>
      </c>
      <c r="D8" s="8">
        <v>81472.276599320001</v>
      </c>
      <c r="E8" s="8">
        <v>14909.72148984</v>
      </c>
      <c r="F8" s="9">
        <v>9055.4001240199996</v>
      </c>
      <c r="G8" s="8">
        <v>81330.985604379995</v>
      </c>
      <c r="H8" s="8">
        <v>11797.07187518</v>
      </c>
      <c r="I8" s="9">
        <v>4033.7635867399999</v>
      </c>
      <c r="J8" s="4"/>
      <c r="K8" s="21">
        <f>I8/Total!I8</f>
        <v>4.2547867401212129E-2</v>
      </c>
      <c r="L8" s="43">
        <f t="shared" si="0"/>
        <v>60.734871071808158</v>
      </c>
      <c r="M8" s="23">
        <f t="shared" si="1"/>
        <v>11.114701223527096</v>
      </c>
      <c r="N8" s="23">
        <f t="shared" si="2"/>
        <v>34.192922018443269</v>
      </c>
      <c r="O8" s="23">
        <f t="shared" si="3"/>
        <v>4.9596885575216314</v>
      </c>
      <c r="P8" s="12"/>
      <c r="R8" s="3">
        <v>2013</v>
      </c>
      <c r="S8" s="13">
        <f t="shared" si="4"/>
        <v>0.22684168946412364</v>
      </c>
      <c r="T8" s="13">
        <f t="shared" si="5"/>
        <v>2.8913881228085136E-2</v>
      </c>
      <c r="U8" s="9"/>
    </row>
    <row r="9" spans="2:21" x14ac:dyDescent="0.25">
      <c r="B9" s="3">
        <v>2014</v>
      </c>
      <c r="C9" s="8">
        <v>12738</v>
      </c>
      <c r="D9" s="8">
        <v>83043.677450050003</v>
      </c>
      <c r="E9" s="8">
        <v>14453.34991132</v>
      </c>
      <c r="F9" s="9">
        <v>8409.4233608699997</v>
      </c>
      <c r="G9" s="8">
        <v>84337.747338269997</v>
      </c>
      <c r="H9" s="8">
        <v>12509.87543272</v>
      </c>
      <c r="I9" s="9">
        <v>4604.7718429699999</v>
      </c>
      <c r="J9" s="4"/>
      <c r="K9" s="21">
        <f>I9/Total!I9</f>
        <v>4.3115669564623232E-2</v>
      </c>
      <c r="L9" s="43">
        <f t="shared" si="0"/>
        <v>58.183212974617462</v>
      </c>
      <c r="M9" s="23">
        <f t="shared" si="1"/>
        <v>10.126506459119888</v>
      </c>
      <c r="N9" s="23">
        <f t="shared" si="2"/>
        <v>36.809094285032316</v>
      </c>
      <c r="O9" s="23">
        <f t="shared" si="3"/>
        <v>5.4599179943717671</v>
      </c>
      <c r="P9" s="12"/>
      <c r="R9" s="3">
        <v>2014</v>
      </c>
      <c r="S9" s="13">
        <f t="shared" si="4"/>
        <v>-7.1336081708472165E-2</v>
      </c>
      <c r="T9" s="13">
        <f t="shared" si="5"/>
        <v>0.14155719440451309</v>
      </c>
      <c r="U9" s="9"/>
    </row>
    <row r="10" spans="2:21" x14ac:dyDescent="0.25">
      <c r="B10" s="3">
        <v>2015</v>
      </c>
      <c r="C10" s="8">
        <v>12848</v>
      </c>
      <c r="D10" s="8">
        <v>86947.840069690006</v>
      </c>
      <c r="E10" s="8">
        <v>16021.821109500001</v>
      </c>
      <c r="F10" s="9">
        <v>9773.8557105100008</v>
      </c>
      <c r="G10" s="8">
        <v>86897.548680830005</v>
      </c>
      <c r="H10" s="8">
        <v>13147.891170839999</v>
      </c>
      <c r="I10" s="9">
        <v>4969.1201738899999</v>
      </c>
      <c r="J10" s="4"/>
      <c r="K10" s="21">
        <f>I10/Total!I10</f>
        <v>3.9976358693470229E-2</v>
      </c>
      <c r="L10" s="43">
        <f t="shared" si="0"/>
        <v>61.003400572951584</v>
      </c>
      <c r="M10" s="23">
        <f t="shared" si="1"/>
        <v>11.24105636514502</v>
      </c>
      <c r="N10" s="23">
        <f t="shared" si="2"/>
        <v>37.794047040111991</v>
      </c>
      <c r="O10" s="23">
        <f t="shared" si="3"/>
        <v>5.7183663398162237</v>
      </c>
      <c r="P10" s="12"/>
      <c r="R10" s="3">
        <v>2015</v>
      </c>
      <c r="S10" s="13">
        <f t="shared" si="4"/>
        <v>0.16225040541886138</v>
      </c>
      <c r="T10" s="13">
        <f t="shared" si="5"/>
        <v>7.9124078965224331E-2</v>
      </c>
      <c r="U10" s="9"/>
    </row>
    <row r="11" spans="2:21" x14ac:dyDescent="0.25">
      <c r="B11" s="3">
        <v>2016</v>
      </c>
      <c r="C11" s="8">
        <v>13473</v>
      </c>
      <c r="D11" s="8">
        <v>91188.962342719999</v>
      </c>
      <c r="E11" s="8">
        <v>17554.958133460001</v>
      </c>
      <c r="F11" s="9">
        <v>10951.977336010001</v>
      </c>
      <c r="G11" s="8">
        <v>90647.066734940003</v>
      </c>
      <c r="H11" s="8">
        <v>14228.95938554</v>
      </c>
      <c r="I11" s="9">
        <v>5556.9999707400002</v>
      </c>
      <c r="J11" s="4"/>
      <c r="K11" s="21">
        <f>I11/Total!I11</f>
        <v>4.5364035642705011E-2</v>
      </c>
      <c r="L11" s="43">
        <f t="shared" si="0"/>
        <v>62.386804074088765</v>
      </c>
      <c r="M11" s="23">
        <f t="shared" si="1"/>
        <v>12.010200636836551</v>
      </c>
      <c r="N11" s="23">
        <f t="shared" si="2"/>
        <v>39.054155825247705</v>
      </c>
      <c r="O11" s="23">
        <f t="shared" si="3"/>
        <v>6.1303693223622524</v>
      </c>
      <c r="P11" s="12"/>
      <c r="R11" s="3">
        <v>2016</v>
      </c>
      <c r="S11" s="13">
        <f t="shared" si="4"/>
        <v>0.12053806198848882</v>
      </c>
      <c r="T11" s="13">
        <f t="shared" si="5"/>
        <v>0.11830661692164068</v>
      </c>
      <c r="U11" s="9"/>
    </row>
    <row r="12" spans="2:21" x14ac:dyDescent="0.25">
      <c r="B12" s="3">
        <v>2017</v>
      </c>
      <c r="C12" s="8">
        <v>13763</v>
      </c>
      <c r="D12" s="8">
        <v>98542.694223869999</v>
      </c>
      <c r="E12" s="8">
        <v>18954.513634260002</v>
      </c>
      <c r="F12" s="9">
        <v>11920.496253359999</v>
      </c>
      <c r="G12" s="8">
        <v>97344.364975470002</v>
      </c>
      <c r="H12" s="8">
        <v>14799.55945531</v>
      </c>
      <c r="I12" s="9">
        <v>5613.1741598899998</v>
      </c>
      <c r="J12" s="4"/>
      <c r="K12" s="21">
        <f>I12/Total!I12</f>
        <v>4.188047427800675E-2</v>
      </c>
      <c r="L12" s="43">
        <f t="shared" si="0"/>
        <v>62.890013868854325</v>
      </c>
      <c r="M12" s="23">
        <f t="shared" si="1"/>
        <v>12.096783376227698</v>
      </c>
      <c r="N12" s="23">
        <f t="shared" si="2"/>
        <v>37.927981416203735</v>
      </c>
      <c r="O12" s="23">
        <f t="shared" si="3"/>
        <v>5.7663062071486877</v>
      </c>
      <c r="P12" s="12"/>
      <c r="R12" s="3">
        <v>2017</v>
      </c>
      <c r="S12" s="13">
        <f t="shared" si="4"/>
        <v>8.8433247041656671E-2</v>
      </c>
      <c r="T12" s="13">
        <f t="shared" si="5"/>
        <v>1.0108725831524445E-2</v>
      </c>
      <c r="U12" s="9"/>
    </row>
    <row r="13" spans="2:21" x14ac:dyDescent="0.25">
      <c r="B13" s="3">
        <v>2018</v>
      </c>
      <c r="C13" s="8">
        <v>13779</v>
      </c>
      <c r="D13" s="8">
        <v>99193.772053930006</v>
      </c>
      <c r="E13" s="8">
        <v>17978.89106052</v>
      </c>
      <c r="F13" s="9">
        <v>10609.073326850001</v>
      </c>
      <c r="G13" s="8">
        <v>99529.109716160005</v>
      </c>
      <c r="H13" s="8">
        <v>15401.266974669999</v>
      </c>
      <c r="I13" s="9">
        <v>5704.97370761</v>
      </c>
      <c r="J13" s="4"/>
      <c r="K13" s="21">
        <f>I13/Total!I13</f>
        <v>4.088914340291492E-2</v>
      </c>
      <c r="L13" s="43">
        <f t="shared" si="0"/>
        <v>59.008496637184457</v>
      </c>
      <c r="M13" s="23">
        <f t="shared" si="1"/>
        <v>10.695301839194121</v>
      </c>
      <c r="N13" s="23">
        <f t="shared" si="2"/>
        <v>37.042236310771045</v>
      </c>
      <c r="O13" s="23">
        <f t="shared" si="3"/>
        <v>5.7319649737444749</v>
      </c>
      <c r="P13" s="12"/>
      <c r="R13" s="3">
        <v>2018</v>
      </c>
      <c r="S13" s="13">
        <f t="shared" si="4"/>
        <v>-0.11001412178124303</v>
      </c>
      <c r="T13" s="13">
        <f t="shared" si="5"/>
        <v>1.6354302415195088E-2</v>
      </c>
      <c r="U13" s="9"/>
    </row>
    <row r="14" spans="2:21" x14ac:dyDescent="0.25">
      <c r="B14" s="3">
        <v>2019</v>
      </c>
      <c r="C14" s="8">
        <v>13857</v>
      </c>
      <c r="D14" s="8">
        <v>103157.91077656001</v>
      </c>
      <c r="E14" s="8">
        <v>18414.944629469999</v>
      </c>
      <c r="F14" s="9">
        <v>10605.72445458</v>
      </c>
      <c r="G14" s="8">
        <v>102781.35290408001</v>
      </c>
      <c r="H14" s="8">
        <v>16372.673117550001</v>
      </c>
      <c r="I14" s="9">
        <v>6056.1188047100004</v>
      </c>
      <c r="J14" s="4"/>
      <c r="K14" s="21">
        <f>I14/Total!I14</f>
        <v>4.1244483589214578E-2</v>
      </c>
      <c r="L14" s="43">
        <f t="shared" si="0"/>
        <v>57.593029292129039</v>
      </c>
      <c r="M14" s="23">
        <f t="shared" si="1"/>
        <v>10.281057821684655</v>
      </c>
      <c r="N14" s="23">
        <f t="shared" si="2"/>
        <v>36.98918778399355</v>
      </c>
      <c r="O14" s="23">
        <f t="shared" si="3"/>
        <v>5.8922349566285943</v>
      </c>
      <c r="P14" s="12"/>
      <c r="R14" s="3">
        <v>2019</v>
      </c>
      <c r="S14" s="13">
        <f t="shared" si="4"/>
        <v>-3.1566114841763415E-4</v>
      </c>
      <c r="T14" s="13">
        <f t="shared" si="5"/>
        <v>6.1550695077104312E-2</v>
      </c>
      <c r="U14" s="9"/>
    </row>
    <row r="15" spans="2:21" x14ac:dyDescent="0.25">
      <c r="B15" s="3">
        <v>2020</v>
      </c>
      <c r="C15" s="8">
        <v>13740</v>
      </c>
      <c r="D15" s="8">
        <v>103574.96428899</v>
      </c>
      <c r="E15" s="8">
        <v>19093.883563830001</v>
      </c>
      <c r="F15" s="9">
        <v>11321.723664900001</v>
      </c>
      <c r="G15" s="8">
        <v>103413.08305772</v>
      </c>
      <c r="H15" s="8">
        <v>16177.28172843</v>
      </c>
      <c r="I15" s="9">
        <v>5790.3535170699997</v>
      </c>
      <c r="J15" s="4"/>
      <c r="K15" s="21">
        <f>I15/Total!I15</f>
        <v>5.0011711575630793E-2</v>
      </c>
      <c r="L15" s="43">
        <f t="shared" si="0"/>
        <v>59.295028311301799</v>
      </c>
      <c r="M15" s="23">
        <f t="shared" si="1"/>
        <v>10.930946240358489</v>
      </c>
      <c r="N15" s="23">
        <f t="shared" si="2"/>
        <v>35.793117869079424</v>
      </c>
      <c r="O15" s="23">
        <f t="shared" si="3"/>
        <v>5.5992465806653442</v>
      </c>
      <c r="P15" s="12"/>
      <c r="R15" s="3">
        <v>2020</v>
      </c>
      <c r="S15" s="13">
        <f t="shared" si="4"/>
        <v>6.7510636674216196E-2</v>
      </c>
      <c r="T15" s="13">
        <f t="shared" si="5"/>
        <v>-4.3883763877503257E-2</v>
      </c>
      <c r="U15" s="9"/>
    </row>
    <row r="16" spans="2:21" x14ac:dyDescent="0.25">
      <c r="B16" s="3">
        <v>2021</v>
      </c>
      <c r="C16" s="8">
        <v>13808</v>
      </c>
      <c r="D16" s="8">
        <v>114447.04693389</v>
      </c>
      <c r="E16" s="8">
        <v>19762.664392629998</v>
      </c>
      <c r="F16" s="9">
        <v>11644.63437625</v>
      </c>
      <c r="G16" s="8">
        <v>114945.16843419</v>
      </c>
      <c r="H16" s="8">
        <v>17228.37667401</v>
      </c>
      <c r="I16" s="9">
        <v>6266.43713785</v>
      </c>
      <c r="J16" s="4"/>
      <c r="K16" s="21">
        <f>I16/Total!I16</f>
        <v>4.0229940324312735E-2</v>
      </c>
      <c r="L16" s="43">
        <f t="shared" si="0"/>
        <v>58.922390953481866</v>
      </c>
      <c r="M16" s="23">
        <f t="shared" si="1"/>
        <v>10.174691866865283</v>
      </c>
      <c r="N16" s="23">
        <f t="shared" si="2"/>
        <v>36.372766026779999</v>
      </c>
      <c r="O16" s="23">
        <f t="shared" si="3"/>
        <v>5.451675110152844</v>
      </c>
      <c r="P16" s="12"/>
      <c r="R16" s="3">
        <v>2021</v>
      </c>
      <c r="S16" s="13">
        <f t="shared" si="4"/>
        <v>2.852133834983972E-2</v>
      </c>
      <c r="T16" s="13">
        <f t="shared" si="5"/>
        <v>8.2220130321318585E-2</v>
      </c>
      <c r="U16" s="9"/>
    </row>
    <row r="17" spans="2:21" x14ac:dyDescent="0.25">
      <c r="B17" s="3">
        <v>2022</v>
      </c>
      <c r="C17" s="8">
        <v>13817</v>
      </c>
      <c r="D17" s="8">
        <v>136186.59746242</v>
      </c>
      <c r="E17" s="8">
        <v>18667.311464580001</v>
      </c>
      <c r="F17" s="9">
        <v>9856.7631591499994</v>
      </c>
      <c r="G17" s="8">
        <v>136553.61952333001</v>
      </c>
      <c r="H17" s="8">
        <v>17652.291232420001</v>
      </c>
      <c r="I17" s="9">
        <v>5977.2635655399999</v>
      </c>
      <c r="J17" s="25"/>
      <c r="K17" s="21">
        <f>I17/Total!I17</f>
        <v>3.2550809325118023E-2</v>
      </c>
      <c r="L17" s="43">
        <f t="shared" si="0"/>
        <v>52.802264417415223</v>
      </c>
      <c r="M17" s="23">
        <f t="shared" si="1"/>
        <v>7.2376895691735914</v>
      </c>
      <c r="N17" s="23">
        <f t="shared" si="2"/>
        <v>33.861120275209508</v>
      </c>
      <c r="O17" s="23">
        <f t="shared" si="3"/>
        <v>4.3772282173148787</v>
      </c>
      <c r="P17" s="17"/>
      <c r="R17" s="3">
        <v>2022</v>
      </c>
      <c r="S17" s="13">
        <f t="shared" si="4"/>
        <v>-0.15353605440343254</v>
      </c>
      <c r="T17" s="13">
        <f t="shared" si="5"/>
        <v>-4.6146409187344806E-2</v>
      </c>
      <c r="U17" s="9"/>
    </row>
    <row r="18" spans="2:21" x14ac:dyDescent="0.25">
      <c r="B18" s="5">
        <v>2023</v>
      </c>
      <c r="C18" s="63">
        <v>13750</v>
      </c>
      <c r="D18" s="63">
        <v>143640.98831538</v>
      </c>
      <c r="E18" s="63">
        <v>22316.916315990002</v>
      </c>
      <c r="F18" s="10">
        <v>12872.51582108</v>
      </c>
      <c r="G18" s="63">
        <v>146235.87380145001</v>
      </c>
      <c r="H18" s="63">
        <v>21301.35309017</v>
      </c>
      <c r="I18" s="10">
        <v>8628.2979991600005</v>
      </c>
      <c r="J18" s="25"/>
      <c r="K18" s="21">
        <f>I18/Total!I18</f>
        <v>4.3830700740009186E-2</v>
      </c>
      <c r="L18" s="43">
        <f t="shared" si="0"/>
        <v>57.680530942605557</v>
      </c>
      <c r="M18" s="23">
        <f t="shared" si="1"/>
        <v>8.9615895657978477</v>
      </c>
      <c r="N18" s="23">
        <f t="shared" ref="N18" si="6">I18/H18*100</f>
        <v>40.5058681607495</v>
      </c>
      <c r="O18" s="23">
        <f t="shared" ref="O18" si="7">I18/G18*100</f>
        <v>5.9002608422027603</v>
      </c>
      <c r="P18" s="17"/>
      <c r="R18" s="5">
        <v>2023</v>
      </c>
      <c r="S18" s="13">
        <f t="shared" si="4"/>
        <v>0.30595770774206832</v>
      </c>
      <c r="T18" s="13">
        <f t="shared" si="5"/>
        <v>0.44351974855244647</v>
      </c>
      <c r="U18" s="10"/>
    </row>
    <row r="19" spans="2:21" x14ac:dyDescent="0.25">
      <c r="B19" s="5">
        <v>2024</v>
      </c>
      <c r="C19" s="8">
        <v>13804</v>
      </c>
      <c r="D19" s="8">
        <v>150479.63000082999</v>
      </c>
      <c r="E19" s="8">
        <v>26940.08223539</v>
      </c>
      <c r="F19" s="9">
        <v>16841.36201162</v>
      </c>
      <c r="G19" s="49">
        <f>G18*(1+G22)</f>
        <v>149567.36364351804</v>
      </c>
      <c r="H19" s="49">
        <f t="shared" ref="H19:I19" si="8">H18*(1+H22)</f>
        <v>23577.713744415203</v>
      </c>
      <c r="I19" s="55">
        <f t="shared" si="8"/>
        <v>10111.419424249425</v>
      </c>
      <c r="J19" s="25"/>
      <c r="K19" s="21">
        <f>I19/Total!I19</f>
        <v>4.6832383145711365E-2</v>
      </c>
      <c r="L19" s="43">
        <f t="shared" ref="L19" si="9">F19/E19*100</f>
        <v>62.514144776797465</v>
      </c>
      <c r="M19" s="23">
        <f t="shared" ref="M19" si="10">F19/D19*100</f>
        <v>11.191788557379567</v>
      </c>
      <c r="N19" s="62">
        <f t="shared" ref="N19" si="11">I19/H19*100</f>
        <v>42.885495743388155</v>
      </c>
      <c r="O19" s="62">
        <f t="shared" ref="O19" si="12">I19/G19*100</f>
        <v>6.7604450449158096</v>
      </c>
      <c r="P19" s="17"/>
      <c r="R19" s="5">
        <v>2024</v>
      </c>
      <c r="S19" s="13">
        <f>F19/F18-1</f>
        <v>0.30831938726698849</v>
      </c>
      <c r="T19" s="54">
        <f t="shared" si="5"/>
        <v>0.17189038037789284</v>
      </c>
    </row>
    <row r="20" spans="2:21" x14ac:dyDescent="0.25">
      <c r="B20" s="5">
        <v>2025</v>
      </c>
      <c r="C20" s="6"/>
      <c r="D20" s="49">
        <f>D19*(SUM(D88:D90)/SUM(D84:D86))</f>
        <v>155172.14317044197</v>
      </c>
      <c r="E20" s="49">
        <f>E19*(SUM(E88:E90)/SUM(E84:E86))</f>
        <v>26433.495249924177</v>
      </c>
      <c r="F20" s="49">
        <f>F19*(SUM(F88:F90)/SUM(F84:F86))</f>
        <v>15587.998552190022</v>
      </c>
      <c r="I20" s="19">
        <f>I19*(1+T20)</f>
        <v>9358.9100000959279</v>
      </c>
      <c r="J20" s="25"/>
      <c r="K20" s="21"/>
      <c r="L20" s="43">
        <f t="shared" ref="L20" si="13">F20/E20*100</f>
        <v>58.970629516861692</v>
      </c>
      <c r="M20" s="23">
        <f t="shared" ref="M20" si="14">F20/D20*100</f>
        <v>10.045616586649883</v>
      </c>
      <c r="N20" s="60">
        <f>N19*(L20/L19)</f>
        <v>40.45459935763116</v>
      </c>
      <c r="O20" s="60">
        <f>O19*(M20/M19)</f>
        <v>6.0680952403770494</v>
      </c>
      <c r="P20" s="17"/>
      <c r="R20" s="5">
        <v>2025</v>
      </c>
      <c r="S20" s="13">
        <f>F20/F19-1</f>
        <v>-7.4421739676707732E-2</v>
      </c>
      <c r="T20" s="15">
        <f>+S20</f>
        <v>-7.4421739676707732E-2</v>
      </c>
    </row>
    <row r="21" spans="2:21" x14ac:dyDescent="0.25">
      <c r="B21" s="45"/>
      <c r="C21" s="28"/>
      <c r="D21" s="28"/>
      <c r="E21" s="28"/>
      <c r="F21" s="28"/>
      <c r="G21" s="46"/>
      <c r="H21" s="47"/>
      <c r="I21" s="47"/>
    </row>
    <row r="22" spans="2:21" ht="30" x14ac:dyDescent="0.25">
      <c r="B22" s="52" t="s">
        <v>95</v>
      </c>
      <c r="C22" s="13"/>
      <c r="G22" s="53">
        <v>2.2781618186186847E-2</v>
      </c>
      <c r="H22" s="54">
        <v>0.1068646036056593</v>
      </c>
      <c r="I22" s="54">
        <v>0.17189038037789284</v>
      </c>
    </row>
    <row r="23" spans="2:21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1" x14ac:dyDescent="0.25">
      <c r="B24" s="7" t="s">
        <v>18</v>
      </c>
      <c r="C24" s="8">
        <v>12082</v>
      </c>
      <c r="D24" s="8">
        <v>15973.18281411</v>
      </c>
      <c r="E24" s="8">
        <v>2869.1421733099701</v>
      </c>
      <c r="F24" s="8">
        <v>1512.06024257997</v>
      </c>
      <c r="L24" s="23">
        <f t="shared" ref="L24:L55" si="15">F24/E24*100</f>
        <v>52.700777836867871</v>
      </c>
      <c r="M24" s="12">
        <f t="shared" ref="M24:M55" si="16">F24/D24*100</f>
        <v>9.4662426404102948</v>
      </c>
      <c r="N24" s="12"/>
      <c r="O24" s="26"/>
      <c r="P24" s="26">
        <f>L24/$J$53*100</f>
        <v>84.712338101751953</v>
      </c>
      <c r="Q24" s="12">
        <f t="shared" ref="Q24:Q81" si="17">M24/$K$53*100</f>
        <v>78.786290273587682</v>
      </c>
      <c r="R24" s="7" t="s">
        <v>18</v>
      </c>
    </row>
    <row r="25" spans="2:21" x14ac:dyDescent="0.25">
      <c r="B25" s="7" t="s">
        <v>19</v>
      </c>
      <c r="C25" s="8">
        <v>12152</v>
      </c>
      <c r="D25" s="8">
        <v>16635.833808809999</v>
      </c>
      <c r="E25" s="8">
        <v>3016.6891353299502</v>
      </c>
      <c r="F25" s="8">
        <v>1597.85078067994</v>
      </c>
      <c r="J25" s="18">
        <f>AVERAGE(L24:L27)</f>
        <v>53.246879572094741</v>
      </c>
      <c r="K25" s="18">
        <f>AVERAGE(M24:M27)</f>
        <v>9.7749145617425199</v>
      </c>
      <c r="L25" s="23">
        <f t="shared" si="15"/>
        <v>52.967034686030892</v>
      </c>
      <c r="M25" s="12">
        <f t="shared" si="16"/>
        <v>9.6048734259039712</v>
      </c>
      <c r="N25" s="18">
        <f>J25/$J$53*100</f>
        <v>85.590153510391502</v>
      </c>
      <c r="O25" s="18">
        <f>K25/$K$53*100</f>
        <v>81.355326005840226</v>
      </c>
      <c r="P25" s="26">
        <f t="shared" ref="P25:P81" si="18">L25/$J$53*100</f>
        <v>85.140324957999567</v>
      </c>
      <c r="Q25" s="12">
        <f t="shared" si="17"/>
        <v>79.940096035985377</v>
      </c>
      <c r="R25" s="7" t="s">
        <v>19</v>
      </c>
    </row>
    <row r="26" spans="2:21" x14ac:dyDescent="0.25">
      <c r="B26" s="7" t="s">
        <v>20</v>
      </c>
      <c r="C26" s="8">
        <v>12170</v>
      </c>
      <c r="D26" s="8">
        <v>16993.581100200001</v>
      </c>
      <c r="E26" s="8">
        <v>3400.2182128899399</v>
      </c>
      <c r="F26" s="8">
        <v>2032.48334584994</v>
      </c>
      <c r="J26" s="18">
        <f t="shared" ref="J26:J80" si="19">AVERAGE(L25:L28)</f>
        <v>54.047247712227936</v>
      </c>
      <c r="K26" s="18">
        <f t="shared" ref="K26:K81" si="20">AVERAGE(M25:M28)</f>
        <v>10.083919753878391</v>
      </c>
      <c r="L26" s="23">
        <f t="shared" si="15"/>
        <v>59.775085556125994</v>
      </c>
      <c r="M26" s="12">
        <f t="shared" si="16"/>
        <v>11.960300385573346</v>
      </c>
      <c r="N26" s="18">
        <f t="shared" ref="N26:N80" si="21">J26/$J$53*100</f>
        <v>86.876682083133034</v>
      </c>
      <c r="O26" s="18">
        <f t="shared" ref="O26:O80" si="22">K26/$K$53*100</f>
        <v>83.927135507081488</v>
      </c>
      <c r="P26" s="26">
        <f t="shared" si="18"/>
        <v>96.08372903652463</v>
      </c>
      <c r="Q26" s="12">
        <f t="shared" si="17"/>
        <v>99.544004282594827</v>
      </c>
      <c r="R26" s="7" t="s">
        <v>20</v>
      </c>
    </row>
    <row r="27" spans="2:21" x14ac:dyDescent="0.25">
      <c r="B27" s="7" t="s">
        <v>21</v>
      </c>
      <c r="C27" s="8">
        <v>12259</v>
      </c>
      <c r="D27" s="8">
        <v>17686.4664451401</v>
      </c>
      <c r="E27" s="8">
        <v>3001.3635013100302</v>
      </c>
      <c r="F27" s="8">
        <v>1426.98687780003</v>
      </c>
      <c r="J27" s="18">
        <f t="shared" si="19"/>
        <v>53.242007150131954</v>
      </c>
      <c r="K27" s="18">
        <f t="shared" si="20"/>
        <v>9.7580901505810154</v>
      </c>
      <c r="L27" s="23">
        <f t="shared" si="15"/>
        <v>47.544620209354221</v>
      </c>
      <c r="M27" s="12">
        <f t="shared" si="16"/>
        <v>8.0682417950824679</v>
      </c>
      <c r="N27" s="18">
        <f t="shared" si="21"/>
        <v>85.582321476906841</v>
      </c>
      <c r="O27" s="18">
        <f t="shared" si="22"/>
        <v>81.215298648439301</v>
      </c>
      <c r="P27" s="26">
        <f t="shared" si="18"/>
        <v>76.424221945289872</v>
      </c>
      <c r="Q27" s="12">
        <f t="shared" si="17"/>
        <v>67.150913431192976</v>
      </c>
      <c r="R27" s="7" t="s">
        <v>21</v>
      </c>
    </row>
    <row r="28" spans="2:21" x14ac:dyDescent="0.25">
      <c r="B28" s="7" t="s">
        <v>22</v>
      </c>
      <c r="C28" s="8">
        <v>12008</v>
      </c>
      <c r="D28" s="8">
        <v>15849.50106966</v>
      </c>
      <c r="E28" s="8">
        <v>3034.3239161599699</v>
      </c>
      <c r="F28" s="8">
        <v>1696.2553534799599</v>
      </c>
      <c r="J28" s="18">
        <f t="shared" si="19"/>
        <v>52.494266812237129</v>
      </c>
      <c r="K28" s="18">
        <f t="shared" si="20"/>
        <v>9.3582758635817367</v>
      </c>
      <c r="L28" s="23">
        <f t="shared" si="15"/>
        <v>55.902250397400657</v>
      </c>
      <c r="M28" s="12">
        <f t="shared" si="16"/>
        <v>10.702263408953778</v>
      </c>
      <c r="N28" s="18">
        <f t="shared" si="21"/>
        <v>84.380387939756048</v>
      </c>
      <c r="O28" s="18">
        <f t="shared" si="22"/>
        <v>77.887697015180578</v>
      </c>
      <c r="P28" s="26">
        <f t="shared" si="18"/>
        <v>89.85845239271805</v>
      </c>
      <c r="Q28" s="12">
        <f t="shared" si="17"/>
        <v>89.073528278552757</v>
      </c>
      <c r="R28" s="7" t="s">
        <v>22</v>
      </c>
      <c r="S28" s="13">
        <f t="shared" ref="S28:S59" si="23">F28/F24-1</f>
        <v>0.12181730972947546</v>
      </c>
      <c r="T28" s="14">
        <f>AVERAGE(S28:S29)</f>
        <v>-2.6986426494650106E-3</v>
      </c>
    </row>
    <row r="29" spans="2:21" x14ac:dyDescent="0.25">
      <c r="B29" s="7" t="s">
        <v>23</v>
      </c>
      <c r="C29" s="8">
        <v>12079</v>
      </c>
      <c r="D29" s="8">
        <v>16799.031489450001</v>
      </c>
      <c r="E29" s="8">
        <v>2803.3988863099198</v>
      </c>
      <c r="F29" s="8">
        <v>1394.5808406999199</v>
      </c>
      <c r="J29" s="18">
        <f t="shared" si="19"/>
        <v>51.004191184142151</v>
      </c>
      <c r="K29" s="18">
        <f t="shared" si="20"/>
        <v>8.7783871794133965</v>
      </c>
      <c r="L29" s="23">
        <f t="shared" si="15"/>
        <v>49.74607243764693</v>
      </c>
      <c r="M29" s="12">
        <f t="shared" si="16"/>
        <v>8.3015550127144753</v>
      </c>
      <c r="N29" s="18">
        <f t="shared" si="21"/>
        <v>81.985209052736721</v>
      </c>
      <c r="O29" s="18">
        <f t="shared" si="22"/>
        <v>73.061359899943128</v>
      </c>
      <c r="P29" s="26">
        <f t="shared" si="18"/>
        <v>79.962882533094799</v>
      </c>
      <c r="Q29" s="12">
        <f t="shared" si="17"/>
        <v>69.092748601416702</v>
      </c>
      <c r="R29" s="7" t="s">
        <v>23</v>
      </c>
      <c r="S29" s="13">
        <f t="shared" si="23"/>
        <v>-0.12721459502840549</v>
      </c>
      <c r="T29" s="14">
        <f>+T28</f>
        <v>-2.6986426494650106E-3</v>
      </c>
    </row>
    <row r="30" spans="2:21" x14ac:dyDescent="0.25">
      <c r="B30" s="7" t="s">
        <v>24</v>
      </c>
      <c r="C30" s="8">
        <v>12097</v>
      </c>
      <c r="D30" s="8">
        <v>17133.736356119902</v>
      </c>
      <c r="E30" s="8">
        <v>3126.2854837299001</v>
      </c>
      <c r="F30" s="8">
        <v>1775.2338320699</v>
      </c>
      <c r="J30" s="30">
        <f t="shared" si="19"/>
        <v>47.518648433504737</v>
      </c>
      <c r="K30" s="30">
        <f t="shared" si="20"/>
        <v>7.578674971993582</v>
      </c>
      <c r="L30" s="31">
        <f t="shared" si="15"/>
        <v>56.784124204546693</v>
      </c>
      <c r="M30" s="26">
        <f t="shared" si="16"/>
        <v>10.361043237576224</v>
      </c>
      <c r="N30" s="30">
        <f t="shared" si="21"/>
        <v>76.382474366844733</v>
      </c>
      <c r="O30" s="30">
        <f t="shared" si="22"/>
        <v>63.076313265384499</v>
      </c>
      <c r="P30" s="26">
        <f t="shared" si="18"/>
        <v>91.275994887921456</v>
      </c>
      <c r="Q30" s="26">
        <f t="shared" si="17"/>
        <v>86.233597749559891</v>
      </c>
      <c r="R30" s="29" t="s">
        <v>24</v>
      </c>
      <c r="S30" s="32">
        <f t="shared" si="23"/>
        <v>-0.12656906355730257</v>
      </c>
      <c r="T30" s="34">
        <f t="shared" ref="T30:T79" si="24">0.078396*S33+1.56291*T29-0.641306*T28</f>
        <v>7.1477380255691968E-3</v>
      </c>
    </row>
    <row r="31" spans="2:21" x14ac:dyDescent="0.25">
      <c r="B31" s="7" t="s">
        <v>25</v>
      </c>
      <c r="C31" s="8">
        <v>12108</v>
      </c>
      <c r="D31" s="8">
        <v>18926.17952161</v>
      </c>
      <c r="E31" s="8">
        <v>2616.3873620300701</v>
      </c>
      <c r="F31" s="8">
        <v>1088.0068328100699</v>
      </c>
      <c r="J31" s="30">
        <f t="shared" si="19"/>
        <v>47.915679173386891</v>
      </c>
      <c r="K31" s="30">
        <f t="shared" si="20"/>
        <v>7.6050886617375388</v>
      </c>
      <c r="L31" s="31">
        <f t="shared" si="15"/>
        <v>41.584317696974317</v>
      </c>
      <c r="M31" s="26">
        <f t="shared" si="16"/>
        <v>5.7486870584091134</v>
      </c>
      <c r="N31" s="30">
        <f t="shared" si="21"/>
        <v>77.020669923991846</v>
      </c>
      <c r="O31" s="30">
        <f t="shared" si="22"/>
        <v>63.296150924994045</v>
      </c>
      <c r="P31" s="26">
        <f t="shared" si="18"/>
        <v>66.843506397212565</v>
      </c>
      <c r="Q31" s="26">
        <f t="shared" si="17"/>
        <v>47.845564970243196</v>
      </c>
      <c r="R31" s="29" t="s">
        <v>25</v>
      </c>
      <c r="S31" s="32">
        <f t="shared" si="23"/>
        <v>-0.23754951798334822</v>
      </c>
      <c r="T31" s="34">
        <f t="shared" si="24"/>
        <v>1.0871573016570183E-2</v>
      </c>
    </row>
    <row r="32" spans="2:21" x14ac:dyDescent="0.25">
      <c r="B32" s="7" t="s">
        <v>26</v>
      </c>
      <c r="C32" s="8">
        <v>12402</v>
      </c>
      <c r="D32" s="8">
        <v>17515.711052889899</v>
      </c>
      <c r="E32" s="8">
        <v>2464.3066811898998</v>
      </c>
      <c r="F32" s="8">
        <v>1034.0250399598999</v>
      </c>
      <c r="J32" s="30">
        <f t="shared" si="19"/>
        <v>47.420745427064304</v>
      </c>
      <c r="K32" s="30">
        <f t="shared" si="20"/>
        <v>7.2932848051705488</v>
      </c>
      <c r="L32" s="31">
        <f t="shared" si="15"/>
        <v>41.960079394851007</v>
      </c>
      <c r="M32" s="26">
        <f t="shared" si="16"/>
        <v>5.9034145792745143</v>
      </c>
      <c r="N32" s="30">
        <f t="shared" si="21"/>
        <v>76.225103016303535</v>
      </c>
      <c r="O32" s="30">
        <f t="shared" si="22"/>
        <v>60.701048508429935</v>
      </c>
      <c r="P32" s="26">
        <f t="shared" si="18"/>
        <v>67.447513649150125</v>
      </c>
      <c r="Q32" s="26">
        <f t="shared" si="17"/>
        <v>49.13334174031823</v>
      </c>
      <c r="R32" s="29" t="s">
        <v>26</v>
      </c>
      <c r="S32" s="32">
        <f t="shared" si="23"/>
        <v>-0.39040720618004743</v>
      </c>
      <c r="T32" s="34">
        <f t="shared" si="24"/>
        <v>3.6230659454506695E-2</v>
      </c>
    </row>
    <row r="33" spans="2:20" x14ac:dyDescent="0.25">
      <c r="B33" s="7" t="s">
        <v>27</v>
      </c>
      <c r="C33" s="8">
        <v>12497</v>
      </c>
      <c r="D33" s="8">
        <v>18626.559464509999</v>
      </c>
      <c r="E33" s="8">
        <v>3050.5473307099901</v>
      </c>
      <c r="F33" s="8">
        <v>1565.97392742999</v>
      </c>
      <c r="J33" s="30">
        <f t="shared" si="19"/>
        <v>48.783106212838433</v>
      </c>
      <c r="K33" s="30">
        <f t="shared" si="20"/>
        <v>7.6308424708296334</v>
      </c>
      <c r="L33" s="31">
        <f t="shared" si="15"/>
        <v>51.334195397175577</v>
      </c>
      <c r="M33" s="26">
        <f t="shared" si="16"/>
        <v>8.4072097716903045</v>
      </c>
      <c r="N33" s="30">
        <f t="shared" si="21"/>
        <v>78.414990381122081</v>
      </c>
      <c r="O33" s="30">
        <f t="shared" si="22"/>
        <v>63.510496484880562</v>
      </c>
      <c r="P33" s="26">
        <f t="shared" si="18"/>
        <v>82.515664761683254</v>
      </c>
      <c r="Q33" s="26">
        <f t="shared" si="17"/>
        <v>69.972099239854884</v>
      </c>
      <c r="R33" s="29" t="s">
        <v>27</v>
      </c>
      <c r="S33" s="32">
        <f t="shared" si="23"/>
        <v>0.1228993556544562</v>
      </c>
      <c r="T33" s="34">
        <f t="shared" si="24"/>
        <v>0.10245698237860312</v>
      </c>
    </row>
    <row r="34" spans="2:20" x14ac:dyDescent="0.25">
      <c r="B34" s="7" t="s">
        <v>28</v>
      </c>
      <c r="C34" s="8">
        <v>12532</v>
      </c>
      <c r="D34" s="8">
        <v>18973.998979159998</v>
      </c>
      <c r="E34" s="8">
        <v>3155.3268278600399</v>
      </c>
      <c r="F34" s="8">
        <v>1729.2575958800301</v>
      </c>
      <c r="J34" s="30">
        <f t="shared" si="19"/>
        <v>52.082322824471142</v>
      </c>
      <c r="K34" s="30">
        <f t="shared" si="20"/>
        <v>8.5199980883970845</v>
      </c>
      <c r="L34" s="31">
        <f t="shared" si="15"/>
        <v>54.804389219256322</v>
      </c>
      <c r="M34" s="26">
        <f t="shared" si="16"/>
        <v>9.1138278113082638</v>
      </c>
      <c r="N34" s="30">
        <f t="shared" si="21"/>
        <v>83.7182205144737</v>
      </c>
      <c r="O34" s="30">
        <f t="shared" si="22"/>
        <v>70.910821539407578</v>
      </c>
      <c r="P34" s="26">
        <f t="shared" si="18"/>
        <v>88.093727257168169</v>
      </c>
      <c r="Q34" s="26">
        <f t="shared" si="17"/>
        <v>75.853188083303451</v>
      </c>
      <c r="R34" s="29" t="s">
        <v>28</v>
      </c>
      <c r="S34" s="32">
        <f t="shared" si="23"/>
        <v>-2.589869309569337E-2</v>
      </c>
      <c r="T34" s="34">
        <f t="shared" si="24"/>
        <v>0.14923241473033827</v>
      </c>
    </row>
    <row r="35" spans="2:20" x14ac:dyDescent="0.25">
      <c r="B35" s="7" t="s">
        <v>29</v>
      </c>
      <c r="C35" s="8">
        <v>12658</v>
      </c>
      <c r="D35" s="8">
        <v>19983.8100942401</v>
      </c>
      <c r="E35" s="8">
        <v>3016.2041282300802</v>
      </c>
      <c r="F35" s="8">
        <v>1418.63423612008</v>
      </c>
      <c r="J35" s="30">
        <f t="shared" si="19"/>
        <v>53.061206118441739</v>
      </c>
      <c r="K35" s="30">
        <f t="shared" si="20"/>
        <v>8.7902218147825835</v>
      </c>
      <c r="L35" s="31">
        <f t="shared" si="15"/>
        <v>47.033760840070855</v>
      </c>
      <c r="M35" s="26">
        <f t="shared" si="16"/>
        <v>7.0989177210454502</v>
      </c>
      <c r="N35" s="30">
        <f t="shared" si="21"/>
        <v>85.291698098005355</v>
      </c>
      <c r="O35" s="30">
        <f t="shared" si="22"/>
        <v>73.159858010851295</v>
      </c>
      <c r="P35" s="26">
        <f t="shared" si="18"/>
        <v>75.603055856486804</v>
      </c>
      <c r="Q35" s="26">
        <f t="shared" si="17"/>
        <v>59.08335687604567</v>
      </c>
      <c r="R35" s="29" t="s">
        <v>29</v>
      </c>
      <c r="S35" s="32">
        <f t="shared" si="23"/>
        <v>0.30388357254712828</v>
      </c>
      <c r="T35" s="34">
        <f t="shared" si="24"/>
        <v>0.1853779925494359</v>
      </c>
    </row>
    <row r="36" spans="2:20" x14ac:dyDescent="0.25">
      <c r="B36" s="7" t="s">
        <v>30</v>
      </c>
      <c r="C36" s="8">
        <v>12309</v>
      </c>
      <c r="D36" s="8">
        <v>18292.67620039</v>
      </c>
      <c r="E36" s="8">
        <v>3137.3998678000698</v>
      </c>
      <c r="F36" s="8">
        <v>1730.4939459100699</v>
      </c>
      <c r="J36" s="30">
        <f t="shared" si="19"/>
        <v>54.431709441394005</v>
      </c>
      <c r="K36" s="30">
        <f t="shared" si="20"/>
        <v>9.2315931453976674</v>
      </c>
      <c r="L36" s="31">
        <f t="shared" si="15"/>
        <v>55.156945841381834</v>
      </c>
      <c r="M36" s="26">
        <f t="shared" si="16"/>
        <v>9.4600370495443187</v>
      </c>
      <c r="N36" s="30">
        <f t="shared" si="21"/>
        <v>87.494673948245804</v>
      </c>
      <c r="O36" s="30">
        <f t="shared" si="22"/>
        <v>76.833333442785971</v>
      </c>
      <c r="P36" s="26">
        <f t="shared" si="18"/>
        <v>88.660434182556557</v>
      </c>
      <c r="Q36" s="26">
        <f t="shared" si="17"/>
        <v>78.734641958426295</v>
      </c>
      <c r="R36" s="29" t="s">
        <v>30</v>
      </c>
      <c r="S36" s="32">
        <f t="shared" si="23"/>
        <v>0.67355129618251741</v>
      </c>
      <c r="T36" s="34">
        <f t="shared" si="24"/>
        <v>0.21041652885646595</v>
      </c>
    </row>
    <row r="37" spans="2:20" x14ac:dyDescent="0.25">
      <c r="B37" s="7" t="s">
        <v>31</v>
      </c>
      <c r="C37" s="8">
        <v>12409</v>
      </c>
      <c r="D37" s="8">
        <v>19101.748884780001</v>
      </c>
      <c r="E37" s="8">
        <v>3280.3671188599801</v>
      </c>
      <c r="F37" s="8">
        <v>1812.39392936998</v>
      </c>
      <c r="J37" s="30">
        <f t="shared" si="19"/>
        <v>55.725153030283394</v>
      </c>
      <c r="K37" s="30">
        <f t="shared" si="20"/>
        <v>9.5029196105567877</v>
      </c>
      <c r="L37" s="31">
        <f t="shared" si="15"/>
        <v>55.249728573057943</v>
      </c>
      <c r="M37" s="26">
        <f t="shared" si="16"/>
        <v>9.4881046772322986</v>
      </c>
      <c r="N37" s="30">
        <f t="shared" si="21"/>
        <v>89.573782362104708</v>
      </c>
      <c r="O37" s="30">
        <f t="shared" si="22"/>
        <v>79.091547863751458</v>
      </c>
      <c r="P37" s="26">
        <f t="shared" si="18"/>
        <v>88.809575095809876</v>
      </c>
      <c r="Q37" s="26">
        <f t="shared" si="17"/>
        <v>78.96824512562975</v>
      </c>
      <c r="R37" s="29" t="s">
        <v>31</v>
      </c>
      <c r="S37" s="32">
        <f t="shared" si="23"/>
        <v>0.15735894297065611</v>
      </c>
      <c r="T37" s="34">
        <f t="shared" si="24"/>
        <v>0.20909176502659813</v>
      </c>
    </row>
    <row r="38" spans="2:20" x14ac:dyDescent="0.25">
      <c r="B38" s="7" t="s">
        <v>32</v>
      </c>
      <c r="C38" s="8">
        <v>12496</v>
      </c>
      <c r="D38" s="8">
        <v>19513.51172631</v>
      </c>
      <c r="E38" s="8">
        <v>3521.41769233993</v>
      </c>
      <c r="F38" s="8">
        <v>2122.9360440999199</v>
      </c>
      <c r="J38" s="30">
        <f t="shared" si="19"/>
        <v>55.72121447963579</v>
      </c>
      <c r="K38" s="30">
        <f t="shared" si="20"/>
        <v>9.4061361660608682</v>
      </c>
      <c r="L38" s="31">
        <f t="shared" si="15"/>
        <v>60.286402511065376</v>
      </c>
      <c r="M38" s="26">
        <f t="shared" si="16"/>
        <v>10.879313133768601</v>
      </c>
      <c r="N38" s="30">
        <f t="shared" si="21"/>
        <v>89.567451453002704</v>
      </c>
      <c r="O38" s="30">
        <f t="shared" si="22"/>
        <v>78.286032006891631</v>
      </c>
      <c r="P38" s="26">
        <f t="shared" si="18"/>
        <v>96.905630658129951</v>
      </c>
      <c r="Q38" s="26">
        <f t="shared" si="17"/>
        <v>90.547089811042156</v>
      </c>
      <c r="R38" s="29" t="s">
        <v>32</v>
      </c>
      <c r="S38" s="32">
        <f t="shared" si="23"/>
        <v>0.22765749253195811</v>
      </c>
      <c r="T38" s="34">
        <f t="shared" si="24"/>
        <v>0.20830202140840184</v>
      </c>
    </row>
    <row r="39" spans="2:20" x14ac:dyDescent="0.25">
      <c r="B39" s="7" t="s">
        <v>33</v>
      </c>
      <c r="C39" s="8">
        <v>12607</v>
      </c>
      <c r="D39" s="8">
        <v>20957.914788509999</v>
      </c>
      <c r="E39" s="8">
        <v>3285.4311124300398</v>
      </c>
      <c r="F39" s="8">
        <v>1715.24260435004</v>
      </c>
      <c r="J39" s="30">
        <f t="shared" si="19"/>
        <v>56.970665972397782</v>
      </c>
      <c r="K39" s="30">
        <f t="shared" si="20"/>
        <v>9.7437921611299618</v>
      </c>
      <c r="L39" s="31">
        <f t="shared" si="15"/>
        <v>52.207535195628438</v>
      </c>
      <c r="M39" s="26">
        <f t="shared" si="16"/>
        <v>8.1842235816819304</v>
      </c>
      <c r="N39" s="30">
        <f t="shared" si="21"/>
        <v>91.575846046802184</v>
      </c>
      <c r="O39" s="30">
        <f t="shared" si="22"/>
        <v>81.096298366066392</v>
      </c>
      <c r="P39" s="26">
        <f t="shared" si="18"/>
        <v>83.919489511922507</v>
      </c>
      <c r="Q39" s="26">
        <f t="shared" si="17"/>
        <v>68.116214559907604</v>
      </c>
      <c r="R39" s="29" t="s">
        <v>33</v>
      </c>
      <c r="S39" s="32">
        <f t="shared" si="23"/>
        <v>0.20908022707895069</v>
      </c>
      <c r="T39" s="34">
        <f t="shared" si="24"/>
        <v>0.23268173681907561</v>
      </c>
    </row>
    <row r="40" spans="2:20" x14ac:dyDescent="0.25">
      <c r="B40" s="7" t="s">
        <v>34</v>
      </c>
      <c r="C40" s="8">
        <v>12331</v>
      </c>
      <c r="D40" s="8">
        <v>18857.576632420001</v>
      </c>
      <c r="E40" s="8">
        <v>3102.8159464299001</v>
      </c>
      <c r="F40" s="8">
        <v>1710.92968721989</v>
      </c>
      <c r="J40" s="30">
        <f t="shared" si="19"/>
        <v>59.317620080657242</v>
      </c>
      <c r="K40" s="30">
        <f t="shared" si="20"/>
        <v>10.877737067116563</v>
      </c>
      <c r="L40" s="31">
        <f t="shared" si="15"/>
        <v>55.141191638791383</v>
      </c>
      <c r="M40" s="26">
        <f t="shared" si="16"/>
        <v>9.0729032715606444</v>
      </c>
      <c r="N40" s="30">
        <f t="shared" si="21"/>
        <v>95.348389415015717</v>
      </c>
      <c r="O40" s="30">
        <f t="shared" si="22"/>
        <v>90.533972415951524</v>
      </c>
      <c r="P40" s="26">
        <f t="shared" si="18"/>
        <v>88.635110546148439</v>
      </c>
      <c r="Q40" s="26">
        <f t="shared" si="17"/>
        <v>75.512578530987014</v>
      </c>
      <c r="R40" s="29" t="s">
        <v>34</v>
      </c>
      <c r="S40" s="32">
        <f t="shared" si="23"/>
        <v>-1.1305592103583506E-2</v>
      </c>
      <c r="T40" s="34">
        <f t="shared" si="24"/>
        <v>0.23909923097919894</v>
      </c>
    </row>
    <row r="41" spans="2:20" x14ac:dyDescent="0.25">
      <c r="B41" s="7" t="s">
        <v>35</v>
      </c>
      <c r="C41" s="8">
        <v>12454</v>
      </c>
      <c r="D41" s="8">
        <v>20230.54497744</v>
      </c>
      <c r="E41" s="8">
        <v>3639.5412569699702</v>
      </c>
      <c r="F41" s="8">
        <v>2192.7338760399698</v>
      </c>
      <c r="J41" s="30">
        <f t="shared" si="19"/>
        <v>59.855883500154796</v>
      </c>
      <c r="K41" s="30">
        <f t="shared" si="20"/>
        <v>11.069056705152363</v>
      </c>
      <c r="L41" s="31">
        <f t="shared" si="15"/>
        <v>60.247534544105932</v>
      </c>
      <c r="M41" s="26">
        <f t="shared" si="16"/>
        <v>10.838728657508669</v>
      </c>
      <c r="N41" s="30">
        <f t="shared" si="21"/>
        <v>96.213605350185148</v>
      </c>
      <c r="O41" s="30">
        <f t="shared" si="22"/>
        <v>92.126300556050083</v>
      </c>
      <c r="P41" s="26">
        <f t="shared" si="18"/>
        <v>96.84315347100781</v>
      </c>
      <c r="Q41" s="26">
        <f t="shared" si="17"/>
        <v>90.209310562328753</v>
      </c>
      <c r="R41" s="29" t="s">
        <v>35</v>
      </c>
      <c r="S41" s="32">
        <f t="shared" si="23"/>
        <v>0.20985501027483733</v>
      </c>
      <c r="T41" s="34">
        <f t="shared" si="24"/>
        <v>0.23376428585896261</v>
      </c>
    </row>
    <row r="42" spans="2:20" x14ac:dyDescent="0.25">
      <c r="B42" s="7" t="s">
        <v>36</v>
      </c>
      <c r="C42" s="8">
        <v>12489</v>
      </c>
      <c r="D42" s="8">
        <v>21012.24442752</v>
      </c>
      <c r="E42" s="8">
        <v>4648.8601064599998</v>
      </c>
      <c r="F42" s="8">
        <v>3239.05696898001</v>
      </c>
      <c r="J42" s="30">
        <f t="shared" si="19"/>
        <v>60.397550944158574</v>
      </c>
      <c r="K42" s="30">
        <f t="shared" si="20"/>
        <v>11.247020218296292</v>
      </c>
      <c r="L42" s="31">
        <f t="shared" si="15"/>
        <v>69.674218944103217</v>
      </c>
      <c r="M42" s="26">
        <f t="shared" si="16"/>
        <v>15.415092757715005</v>
      </c>
      <c r="N42" s="30">
        <f t="shared" si="21"/>
        <v>97.084292985900831</v>
      </c>
      <c r="O42" s="30">
        <f t="shared" si="22"/>
        <v>93.607467428406679</v>
      </c>
      <c r="P42" s="26">
        <f t="shared" si="18"/>
        <v>111.99580413098411</v>
      </c>
      <c r="Q42" s="26">
        <f t="shared" si="17"/>
        <v>128.29778601058274</v>
      </c>
      <c r="R42" s="29" t="s">
        <v>36</v>
      </c>
      <c r="S42" s="32">
        <f t="shared" si="23"/>
        <v>0.52574401757510403</v>
      </c>
      <c r="T42" s="34">
        <f t="shared" si="24"/>
        <v>0.21206278001340373</v>
      </c>
    </row>
    <row r="43" spans="2:20" x14ac:dyDescent="0.25">
      <c r="B43" s="7" t="s">
        <v>37</v>
      </c>
      <c r="C43" s="8">
        <v>12615</v>
      </c>
      <c r="D43" s="8">
        <v>21371.91056194</v>
      </c>
      <c r="E43" s="8">
        <v>3518.5041799800101</v>
      </c>
      <c r="F43" s="8">
        <v>1912.67959178002</v>
      </c>
      <c r="J43" s="30">
        <f t="shared" si="19"/>
        <v>60.190967528004144</v>
      </c>
      <c r="K43" s="30">
        <f t="shared" si="20"/>
        <v>11.199350585550583</v>
      </c>
      <c r="L43" s="31">
        <f t="shared" si="15"/>
        <v>54.360588873618632</v>
      </c>
      <c r="M43" s="26">
        <f t="shared" si="16"/>
        <v>8.9495021338251366</v>
      </c>
      <c r="N43" s="30">
        <f t="shared" si="21"/>
        <v>96.752226460248025</v>
      </c>
      <c r="O43" s="30">
        <f t="shared" si="22"/>
        <v>93.210719355765264</v>
      </c>
      <c r="P43" s="26">
        <f t="shared" si="18"/>
        <v>87.380353252600187</v>
      </c>
      <c r="Q43" s="26">
        <f t="shared" si="17"/>
        <v>74.485527120301924</v>
      </c>
      <c r="R43" s="29" t="s">
        <v>37</v>
      </c>
      <c r="S43" s="32">
        <f t="shared" si="23"/>
        <v>0.11510732471853169</v>
      </c>
      <c r="T43" s="34">
        <f t="shared" si="24"/>
        <v>0.15725382703444449</v>
      </c>
    </row>
    <row r="44" spans="2:20" x14ac:dyDescent="0.25">
      <c r="B44" s="7" t="s">
        <v>38</v>
      </c>
      <c r="C44" s="8">
        <v>12360</v>
      </c>
      <c r="D44" s="8">
        <v>19558.60054566</v>
      </c>
      <c r="E44" s="8">
        <v>3339.4399165200498</v>
      </c>
      <c r="F44" s="8">
        <v>1913.7615993900399</v>
      </c>
      <c r="J44" s="30">
        <f t="shared" si="19"/>
        <v>57.903828197410732</v>
      </c>
      <c r="K44" s="30">
        <f t="shared" si="20"/>
        <v>10.017941374189112</v>
      </c>
      <c r="L44" s="31">
        <f t="shared" si="15"/>
        <v>57.307861414806496</v>
      </c>
      <c r="M44" s="26">
        <f t="shared" si="16"/>
        <v>9.7847573241363541</v>
      </c>
      <c r="N44" s="30">
        <f t="shared" si="21"/>
        <v>93.075830623002858</v>
      </c>
      <c r="O44" s="30">
        <f t="shared" si="22"/>
        <v>83.378006145893352</v>
      </c>
      <c r="P44" s="26">
        <f t="shared" si="18"/>
        <v>92.117861089011171</v>
      </c>
      <c r="Q44" s="26">
        <f t="shared" si="17"/>
        <v>81.437246020413284</v>
      </c>
      <c r="R44" s="29" t="s">
        <v>38</v>
      </c>
      <c r="S44" s="32">
        <f t="shared" si="23"/>
        <v>0.11855070005812696</v>
      </c>
      <c r="T44" s="34">
        <f t="shared" si="24"/>
        <v>0.11602807590476097</v>
      </c>
    </row>
    <row r="45" spans="2:20" x14ac:dyDescent="0.25">
      <c r="B45" s="7" t="s">
        <v>39</v>
      </c>
      <c r="C45" s="8">
        <v>12467</v>
      </c>
      <c r="D45" s="8">
        <v>20604.90689074</v>
      </c>
      <c r="E45" s="8">
        <v>3692.3198820899802</v>
      </c>
      <c r="F45" s="8">
        <v>2194.02081424997</v>
      </c>
      <c r="J45" s="30">
        <f t="shared" si="19"/>
        <v>58.168281260284132</v>
      </c>
      <c r="K45" s="30">
        <f t="shared" si="20"/>
        <v>10.131848300920449</v>
      </c>
      <c r="L45" s="31">
        <f t="shared" si="15"/>
        <v>59.421200879488232</v>
      </c>
      <c r="M45" s="26">
        <f t="shared" si="16"/>
        <v>10.648050126525831</v>
      </c>
      <c r="N45" s="30">
        <f t="shared" si="21"/>
        <v>93.500918035251686</v>
      </c>
      <c r="O45" s="30">
        <f t="shared" si="22"/>
        <v>84.326038489298227</v>
      </c>
      <c r="P45" s="26">
        <f t="shared" si="18"/>
        <v>95.514887368396629</v>
      </c>
      <c r="Q45" s="26">
        <f t="shared" si="17"/>
        <v>88.622318271763092</v>
      </c>
      <c r="R45" s="29" t="s">
        <v>39</v>
      </c>
      <c r="S45" s="32">
        <f t="shared" si="23"/>
        <v>5.8691035153080051E-4</v>
      </c>
      <c r="T45" s="34">
        <f t="shared" si="24"/>
        <v>8.6072830299918898E-2</v>
      </c>
    </row>
    <row r="46" spans="2:20" x14ac:dyDescent="0.25">
      <c r="B46" s="7" t="s">
        <v>40</v>
      </c>
      <c r="C46" s="8">
        <v>12533</v>
      </c>
      <c r="D46" s="8">
        <v>20921.889500689998</v>
      </c>
      <c r="E46" s="8">
        <v>3695.0214078899198</v>
      </c>
      <c r="F46" s="8">
        <v>2236.4361541899202</v>
      </c>
      <c r="J46" s="30">
        <f t="shared" si="19"/>
        <v>58.391050540843949</v>
      </c>
      <c r="K46" s="30">
        <f t="shared" si="20"/>
        <v>10.220235076401522</v>
      </c>
      <c r="L46" s="31">
        <f t="shared" si="15"/>
        <v>60.525661621729554</v>
      </c>
      <c r="M46" s="26">
        <f t="shared" si="16"/>
        <v>10.689455912269125</v>
      </c>
      <c r="N46" s="30">
        <f t="shared" si="21"/>
        <v>93.859002059587766</v>
      </c>
      <c r="O46" s="30">
        <f t="shared" si="22"/>
        <v>85.061669976248623</v>
      </c>
      <c r="P46" s="26">
        <f t="shared" si="18"/>
        <v>97.290220782003402</v>
      </c>
      <c r="Q46" s="26">
        <f t="shared" si="17"/>
        <v>88.966933171095064</v>
      </c>
      <c r="R46" s="29" t="s">
        <v>40</v>
      </c>
      <c r="S46" s="32">
        <f t="shared" si="23"/>
        <v>-0.30954096343227289</v>
      </c>
      <c r="T46" s="34">
        <f t="shared" si="24"/>
        <v>7.9675858499752339E-2</v>
      </c>
    </row>
    <row r="47" spans="2:20" x14ac:dyDescent="0.25">
      <c r="B47" s="7" t="s">
        <v>41</v>
      </c>
      <c r="C47" s="8">
        <v>12659</v>
      </c>
      <c r="D47" s="8">
        <v>21958.2805129601</v>
      </c>
      <c r="E47" s="8">
        <v>3726.5687048201098</v>
      </c>
      <c r="F47" s="8">
        <v>2065.20479304011</v>
      </c>
      <c r="J47" s="30">
        <f t="shared" si="19"/>
        <v>59.502463503933932</v>
      </c>
      <c r="K47" s="30">
        <f t="shared" si="20"/>
        <v>10.722792626529428</v>
      </c>
      <c r="L47" s="31">
        <f t="shared" si="15"/>
        <v>55.418401125112283</v>
      </c>
      <c r="M47" s="26">
        <f t="shared" si="16"/>
        <v>9.4051298407504902</v>
      </c>
      <c r="N47" s="30">
        <f t="shared" si="21"/>
        <v>95.645510619127165</v>
      </c>
      <c r="O47" s="30">
        <f t="shared" si="22"/>
        <v>89.244390251612714</v>
      </c>
      <c r="P47" s="26">
        <f t="shared" si="18"/>
        <v>89.080702901595629</v>
      </c>
      <c r="Q47" s="26">
        <f t="shared" si="17"/>
        <v>78.277656493921498</v>
      </c>
      <c r="R47" s="29" t="s">
        <v>41</v>
      </c>
      <c r="S47" s="32">
        <f t="shared" si="23"/>
        <v>7.9744250900980029E-2</v>
      </c>
      <c r="T47" s="34">
        <f t="shared" si="24"/>
        <v>8.8944071348346948E-2</v>
      </c>
    </row>
    <row r="48" spans="2:20" x14ac:dyDescent="0.25">
      <c r="B48" s="7" t="s">
        <v>42</v>
      </c>
      <c r="C48" s="8">
        <v>12460</v>
      </c>
      <c r="D48" s="8">
        <v>20219.933270110101</v>
      </c>
      <c r="E48" s="8">
        <v>3522.3295152800902</v>
      </c>
      <c r="F48" s="8">
        <v>2049.9583896700801</v>
      </c>
      <c r="J48" s="30">
        <f t="shared" si="19"/>
        <v>60.54840804357552</v>
      </c>
      <c r="K48" s="30">
        <f t="shared" si="20"/>
        <v>11.227506509989908</v>
      </c>
      <c r="L48" s="31">
        <f t="shared" si="15"/>
        <v>58.19893853704572</v>
      </c>
      <c r="M48" s="26">
        <f t="shared" si="16"/>
        <v>10.138304426060639</v>
      </c>
      <c r="N48" s="30">
        <f t="shared" si="21"/>
        <v>97.326783858624111</v>
      </c>
      <c r="O48" s="30">
        <f t="shared" si="22"/>
        <v>93.445057405196636</v>
      </c>
      <c r="P48" s="26">
        <f t="shared" si="18"/>
        <v>93.550197186355405</v>
      </c>
      <c r="Q48" s="26">
        <f t="shared" si="17"/>
        <v>84.379771968214797</v>
      </c>
      <c r="R48" s="29" t="s">
        <v>42</v>
      </c>
      <c r="S48" s="32">
        <f t="shared" si="23"/>
        <v>7.1167061938879561E-2</v>
      </c>
      <c r="T48" s="34">
        <f t="shared" si="24"/>
        <v>9.2514504772747266E-2</v>
      </c>
    </row>
    <row r="49" spans="2:24" x14ac:dyDescent="0.25">
      <c r="B49" s="7" t="s">
        <v>43</v>
      </c>
      <c r="C49" s="8">
        <v>12559</v>
      </c>
      <c r="D49" s="8">
        <v>21657.524495680002</v>
      </c>
      <c r="E49" s="8">
        <v>4292.4773106799803</v>
      </c>
      <c r="F49" s="8">
        <v>2741.4701625599801</v>
      </c>
      <c r="J49" s="30">
        <f t="shared" si="19"/>
        <v>60.759230667368477</v>
      </c>
      <c r="K49" s="30">
        <f t="shared" si="20"/>
        <v>11.245648232319061</v>
      </c>
      <c r="L49" s="31">
        <f t="shared" si="15"/>
        <v>63.866852731848176</v>
      </c>
      <c r="M49" s="26">
        <f t="shared" si="16"/>
        <v>12.658280327037458</v>
      </c>
      <c r="N49" s="30">
        <f t="shared" si="21"/>
        <v>97.665664575746163</v>
      </c>
      <c r="O49" s="30">
        <f t="shared" si="22"/>
        <v>93.596048569883877</v>
      </c>
      <c r="P49" s="26">
        <f t="shared" si="18"/>
        <v>102.66092160655424</v>
      </c>
      <c r="Q49" s="26">
        <f t="shared" si="17"/>
        <v>105.3531993732195</v>
      </c>
      <c r="R49" s="29" t="s">
        <v>43</v>
      </c>
      <c r="S49" s="32">
        <f t="shared" si="23"/>
        <v>0.24951875786882938</v>
      </c>
      <c r="T49" s="34">
        <f t="shared" si="24"/>
        <v>9.8121902607248901E-2</v>
      </c>
    </row>
    <row r="50" spans="2:24" x14ac:dyDescent="0.25">
      <c r="B50" s="7" t="s">
        <v>44</v>
      </c>
      <c r="C50" s="8">
        <v>12652</v>
      </c>
      <c r="D50" s="8">
        <v>22001.7882325801</v>
      </c>
      <c r="E50" s="8">
        <v>4320.9395442200903</v>
      </c>
      <c r="F50" s="8">
        <v>2796.0557723100901</v>
      </c>
      <c r="J50" s="30">
        <f t="shared" si="19"/>
        <v>61.139938541972391</v>
      </c>
      <c r="K50" s="30">
        <f t="shared" si="20"/>
        <v>11.459453074298727</v>
      </c>
      <c r="L50" s="31">
        <f t="shared" si="15"/>
        <v>64.709439780295881</v>
      </c>
      <c r="M50" s="26">
        <f t="shared" si="16"/>
        <v>12.708311446111045</v>
      </c>
      <c r="N50" s="30">
        <f t="shared" si="21"/>
        <v>98.277622416127102</v>
      </c>
      <c r="O50" s="30">
        <f t="shared" si="22"/>
        <v>95.37551809987454</v>
      </c>
      <c r="P50" s="26">
        <f t="shared" si="18"/>
        <v>104.01531373999113</v>
      </c>
      <c r="Q50" s="26">
        <f t="shared" si="17"/>
        <v>105.76960178543075</v>
      </c>
      <c r="R50" s="29" t="s">
        <v>44</v>
      </c>
      <c r="S50" s="32">
        <f t="shared" si="23"/>
        <v>0.25022830053598155</v>
      </c>
      <c r="T50" s="34">
        <f t="shared" si="24"/>
        <v>0.10462030731002608</v>
      </c>
    </row>
    <row r="51" spans="2:24" x14ac:dyDescent="0.25">
      <c r="B51" s="7" t="s">
        <v>45</v>
      </c>
      <c r="C51" s="8">
        <v>12775</v>
      </c>
      <c r="D51" s="8">
        <v>23068.594071319902</v>
      </c>
      <c r="E51" s="8">
        <v>3886.0747393199299</v>
      </c>
      <c r="F51" s="8">
        <v>2186.3713859699401</v>
      </c>
      <c r="J51" s="30">
        <f t="shared" si="19"/>
        <v>61.513921285665482</v>
      </c>
      <c r="K51" s="30">
        <f t="shared" si="20"/>
        <v>11.69921348753596</v>
      </c>
      <c r="L51" s="31">
        <f t="shared" si="15"/>
        <v>56.261691620284147</v>
      </c>
      <c r="M51" s="26">
        <f t="shared" si="16"/>
        <v>9.4776967300671036</v>
      </c>
      <c r="N51" s="30">
        <f t="shared" si="21"/>
        <v>98.878770139715115</v>
      </c>
      <c r="O51" s="30">
        <f t="shared" si="22"/>
        <v>97.371012429671822</v>
      </c>
      <c r="P51" s="26">
        <f t="shared" si="18"/>
        <v>90.43622577008388</v>
      </c>
      <c r="Q51" s="26">
        <f t="shared" si="17"/>
        <v>78.881621152670434</v>
      </c>
      <c r="R51" s="29" t="s">
        <v>45</v>
      </c>
      <c r="S51" s="32">
        <f t="shared" si="23"/>
        <v>5.8670497636926999E-2</v>
      </c>
      <c r="T51" s="34">
        <f t="shared" si="24"/>
        <v>0.10537202047710335</v>
      </c>
    </row>
    <row r="52" spans="2:24" x14ac:dyDescent="0.25">
      <c r="B52" s="7" t="s">
        <v>46</v>
      </c>
      <c r="C52" s="8">
        <v>13021</v>
      </c>
      <c r="D52" s="8">
        <v>21161.20322825</v>
      </c>
      <c r="E52" s="8">
        <v>3895.33316009998</v>
      </c>
      <c r="F52" s="8">
        <v>2326.3619119899799</v>
      </c>
      <c r="J52" s="30">
        <f t="shared" si="19"/>
        <v>61.587284951301136</v>
      </c>
      <c r="K52" s="30">
        <f t="shared" si="20"/>
        <v>11.763375539339037</v>
      </c>
      <c r="L52" s="31">
        <f t="shared" si="15"/>
        <v>59.721770035461361</v>
      </c>
      <c r="M52" s="26">
        <f t="shared" si="16"/>
        <v>10.993523793979302</v>
      </c>
      <c r="N52" s="30">
        <f t="shared" si="21"/>
        <v>98.996696438012805</v>
      </c>
      <c r="O52" s="30">
        <f t="shared" si="22"/>
        <v>97.905024733172951</v>
      </c>
      <c r="P52" s="26">
        <f t="shared" si="18"/>
        <v>95.998028547879215</v>
      </c>
      <c r="Q52" s="26">
        <f t="shared" si="17"/>
        <v>91.497650088177451</v>
      </c>
      <c r="R52" s="29" t="s">
        <v>46</v>
      </c>
      <c r="S52" s="32">
        <f t="shared" si="23"/>
        <v>0.13483372331493237</v>
      </c>
      <c r="T52" s="34">
        <f t="shared" si="24"/>
        <v>0.11052066975819273</v>
      </c>
    </row>
    <row r="53" spans="2:24" x14ac:dyDescent="0.25">
      <c r="B53" s="7" t="s">
        <v>47</v>
      </c>
      <c r="C53" s="8">
        <v>13158</v>
      </c>
      <c r="D53" s="8">
        <v>22852.966969010002</v>
      </c>
      <c r="E53" s="8">
        <v>4761.0611385800303</v>
      </c>
      <c r="F53" s="8">
        <v>3111.9620941500302</v>
      </c>
      <c r="J53" s="30">
        <f t="shared" si="19"/>
        <v>62.211454692191943</v>
      </c>
      <c r="K53" s="35">
        <f t="shared" si="20"/>
        <v>12.015088675375491</v>
      </c>
      <c r="L53" s="31">
        <f t="shared" si="15"/>
        <v>65.362783706620547</v>
      </c>
      <c r="M53" s="26">
        <f t="shared" si="16"/>
        <v>13.617321979986396</v>
      </c>
      <c r="N53" s="30">
        <f t="shared" si="21"/>
        <v>100</v>
      </c>
      <c r="O53" s="35">
        <f t="shared" si="22"/>
        <v>100</v>
      </c>
      <c r="P53" s="26">
        <f t="shared" si="18"/>
        <v>105.06551250090624</v>
      </c>
      <c r="Q53" s="26">
        <f t="shared" si="17"/>
        <v>113.33517669240867</v>
      </c>
      <c r="R53" s="29" t="s">
        <v>47</v>
      </c>
      <c r="S53" s="32">
        <f t="shared" si="23"/>
        <v>0.13514352140316044</v>
      </c>
      <c r="T53" s="34">
        <f t="shared" si="24"/>
        <v>0.10974545824852928</v>
      </c>
    </row>
    <row r="54" spans="2:24" x14ac:dyDescent="0.25">
      <c r="B54" s="7" t="s">
        <v>48</v>
      </c>
      <c r="C54" s="8">
        <v>13262</v>
      </c>
      <c r="D54" s="8">
        <v>22882.866768809901</v>
      </c>
      <c r="E54" s="8">
        <v>4564.0343703599401</v>
      </c>
      <c r="F54" s="8">
        <v>2966.75444409994</v>
      </c>
      <c r="J54" s="30">
        <f t="shared" si="19"/>
        <v>62.138223963883348</v>
      </c>
      <c r="K54" s="30">
        <f t="shared" si="20"/>
        <v>11.889787387199146</v>
      </c>
      <c r="L54" s="31">
        <f t="shared" si="15"/>
        <v>65.002894442838482</v>
      </c>
      <c r="M54" s="26">
        <f t="shared" si="16"/>
        <v>12.96495965332335</v>
      </c>
      <c r="N54" s="30">
        <f t="shared" si="21"/>
        <v>99.882287387956254</v>
      </c>
      <c r="O54" s="30">
        <f t="shared" si="22"/>
        <v>98.957133887549702</v>
      </c>
      <c r="P54" s="26">
        <f t="shared" si="18"/>
        <v>104.4870189331819</v>
      </c>
      <c r="Q54" s="26">
        <f t="shared" si="17"/>
        <v>107.90565099943528</v>
      </c>
      <c r="R54" s="29" t="s">
        <v>48</v>
      </c>
      <c r="S54" s="32">
        <f t="shared" si="23"/>
        <v>6.1049809335104621E-2</v>
      </c>
      <c r="T54" s="34">
        <f t="shared" si="24"/>
        <v>9.6734205465101877E-2</v>
      </c>
    </row>
    <row r="55" spans="2:24" x14ac:dyDescent="0.25">
      <c r="B55" s="7" t="s">
        <v>49</v>
      </c>
      <c r="C55" s="8">
        <v>13387</v>
      </c>
      <c r="D55" s="8">
        <v>24291.925376650001</v>
      </c>
      <c r="E55" s="8">
        <v>4334.5294644199003</v>
      </c>
      <c r="F55" s="8">
        <v>2546.8988857699001</v>
      </c>
      <c r="J55" s="30">
        <f t="shared" si="19"/>
        <v>61.496623565964825</v>
      </c>
      <c r="K55" s="30">
        <f t="shared" si="20"/>
        <v>11.495632843654093</v>
      </c>
      <c r="L55" s="31">
        <f t="shared" si="15"/>
        <v>58.758370583847373</v>
      </c>
      <c r="M55" s="26">
        <f t="shared" si="16"/>
        <v>10.484549274212913</v>
      </c>
      <c r="N55" s="30">
        <f t="shared" si="21"/>
        <v>98.850965421458241</v>
      </c>
      <c r="O55" s="30">
        <f t="shared" si="22"/>
        <v>95.67663755336234</v>
      </c>
      <c r="P55" s="26">
        <f t="shared" si="18"/>
        <v>94.449440018032632</v>
      </c>
      <c r="Q55" s="26">
        <f t="shared" si="17"/>
        <v>87.261522219978573</v>
      </c>
      <c r="R55" s="29" t="s">
        <v>49</v>
      </c>
      <c r="S55" s="32">
        <f t="shared" si="23"/>
        <v>0.16489764827397746</v>
      </c>
      <c r="T55" s="34">
        <f t="shared" si="24"/>
        <v>9.2681163831438873E-2</v>
      </c>
    </row>
    <row r="56" spans="2:24" x14ac:dyDescent="0.25">
      <c r="B56" s="7" t="s">
        <v>50</v>
      </c>
      <c r="C56" s="8">
        <v>13382</v>
      </c>
      <c r="D56" s="8">
        <v>23469.435439209999</v>
      </c>
      <c r="E56" s="8">
        <v>4143.5903081299803</v>
      </c>
      <c r="F56" s="8">
        <v>2462.48794958998</v>
      </c>
      <c r="J56" s="30">
        <f t="shared" si="19"/>
        <v>61.930133395927896</v>
      </c>
      <c r="K56" s="30">
        <f t="shared" si="20"/>
        <v>11.772105200160794</v>
      </c>
      <c r="L56" s="31">
        <f t="shared" ref="L56:L81" si="25">F56/E56*100</f>
        <v>59.428847122226983</v>
      </c>
      <c r="M56" s="26">
        <f t="shared" ref="M56:M81" si="26">F56/D56*100</f>
        <v>10.492318641273926</v>
      </c>
      <c r="N56" s="30">
        <f t="shared" si="21"/>
        <v>99.547798234817108</v>
      </c>
      <c r="O56" s="30">
        <f t="shared" si="22"/>
        <v>97.97768055001805</v>
      </c>
      <c r="P56" s="26">
        <f t="shared" si="18"/>
        <v>95.527178099704201</v>
      </c>
      <c r="Q56" s="26">
        <f t="shared" si="17"/>
        <v>87.326185638376259</v>
      </c>
      <c r="R56" s="29" t="s">
        <v>50</v>
      </c>
      <c r="S56" s="32">
        <f t="shared" si="23"/>
        <v>5.8514557386110777E-2</v>
      </c>
      <c r="T56" s="34">
        <f t="shared" si="24"/>
        <v>9.9383768824453919E-2</v>
      </c>
    </row>
    <row r="57" spans="2:24" x14ac:dyDescent="0.25">
      <c r="B57" s="7" t="s">
        <v>51</v>
      </c>
      <c r="C57" s="8">
        <v>13494</v>
      </c>
      <c r="D57" s="8">
        <v>24556.148898740001</v>
      </c>
      <c r="E57" s="8">
        <v>4708.44506551003</v>
      </c>
      <c r="F57" s="8">
        <v>2956.7331550100198</v>
      </c>
      <c r="J57" s="30">
        <f t="shared" si="19"/>
        <v>62.71678485597117</v>
      </c>
      <c r="K57" s="30">
        <f t="shared" si="20"/>
        <v>12.090427885903365</v>
      </c>
      <c r="L57" s="31">
        <f t="shared" si="25"/>
        <v>62.796382114946468</v>
      </c>
      <c r="M57" s="26">
        <f t="shared" si="26"/>
        <v>12.040703805806181</v>
      </c>
      <c r="N57" s="30">
        <f t="shared" si="21"/>
        <v>100.81227832764799</v>
      </c>
      <c r="O57" s="30">
        <f t="shared" si="22"/>
        <v>100.62703832292372</v>
      </c>
      <c r="P57" s="26">
        <f t="shared" si="18"/>
        <v>100.94022463491427</v>
      </c>
      <c r="Q57" s="26">
        <f t="shared" si="17"/>
        <v>100.21319135565922</v>
      </c>
      <c r="R57" s="29" t="s">
        <v>51</v>
      </c>
      <c r="S57" s="32">
        <f t="shared" si="23"/>
        <v>-4.9881372087344777E-2</v>
      </c>
      <c r="T57" s="34">
        <f t="shared" si="24"/>
        <v>8.9907744978090634E-2</v>
      </c>
    </row>
    <row r="58" spans="2:24" x14ac:dyDescent="0.25">
      <c r="B58" s="7" t="s">
        <v>52</v>
      </c>
      <c r="C58" s="8">
        <v>13544</v>
      </c>
      <c r="D58" s="8">
        <v>24278.079850800099</v>
      </c>
      <c r="E58" s="8">
        <v>5118.8027117301999</v>
      </c>
      <c r="F58" s="8">
        <v>3416.1319751701999</v>
      </c>
      <c r="J58" s="30">
        <f t="shared" si="19"/>
        <v>61.998927241329824</v>
      </c>
      <c r="K58" s="30">
        <f t="shared" si="20"/>
        <v>11.875884355962407</v>
      </c>
      <c r="L58" s="31">
        <f t="shared" si="25"/>
        <v>66.736933762690725</v>
      </c>
      <c r="M58" s="26">
        <f t="shared" si="26"/>
        <v>14.07084907935015</v>
      </c>
      <c r="N58" s="30">
        <f t="shared" si="21"/>
        <v>99.658378908010334</v>
      </c>
      <c r="O58" s="30">
        <f t="shared" si="22"/>
        <v>98.841420790356892</v>
      </c>
      <c r="P58" s="26">
        <f t="shared" si="18"/>
        <v>107.27435018661726</v>
      </c>
      <c r="Q58" s="26">
        <f t="shared" si="17"/>
        <v>117.10982298605811</v>
      </c>
      <c r="R58" s="29" t="s">
        <v>52</v>
      </c>
      <c r="S58" s="32">
        <f t="shared" si="23"/>
        <v>0.15147109055956709</v>
      </c>
      <c r="T58" s="34">
        <f t="shared" si="24"/>
        <v>7.1862640668633987E-2</v>
      </c>
    </row>
    <row r="59" spans="2:24" x14ac:dyDescent="0.25">
      <c r="B59" s="7" t="s">
        <v>53</v>
      </c>
      <c r="C59" s="8">
        <v>13674</v>
      </c>
      <c r="D59" s="8">
        <v>26239.030035119999</v>
      </c>
      <c r="E59" s="8">
        <v>4983.6755488900499</v>
      </c>
      <c r="F59" s="8">
        <v>3085.1431735900601</v>
      </c>
      <c r="J59" s="30">
        <f t="shared" si="19"/>
        <v>61.338323300873604</v>
      </c>
      <c r="K59" s="30">
        <f t="shared" si="20"/>
        <v>11.633523052938747</v>
      </c>
      <c r="L59" s="31">
        <f t="shared" si="25"/>
        <v>61.904976424020511</v>
      </c>
      <c r="M59" s="26">
        <f t="shared" si="26"/>
        <v>11.757840017183208</v>
      </c>
      <c r="N59" s="30">
        <f t="shared" si="21"/>
        <v>98.596510247769658</v>
      </c>
      <c r="O59" s="30">
        <f t="shared" si="22"/>
        <v>96.824279597546791</v>
      </c>
      <c r="P59" s="26">
        <f t="shared" si="18"/>
        <v>99.507360389356251</v>
      </c>
      <c r="Q59" s="26">
        <f t="shared" si="17"/>
        <v>97.858953311601397</v>
      </c>
      <c r="R59" s="29" t="s">
        <v>53</v>
      </c>
      <c r="S59" s="32">
        <f t="shared" si="23"/>
        <v>0.21133319851347565</v>
      </c>
      <c r="T59" s="34">
        <f t="shared" si="24"/>
        <v>5.1588619896999061E-2</v>
      </c>
    </row>
    <row r="60" spans="2:24" x14ac:dyDescent="0.25">
      <c r="B60" s="7" t="s">
        <v>54</v>
      </c>
      <c r="C60" s="8">
        <v>13407</v>
      </c>
      <c r="D60" s="8">
        <v>23609.275781879998</v>
      </c>
      <c r="E60" s="8">
        <v>4021.6683920247201</v>
      </c>
      <c r="F60" s="8">
        <v>2274.5517493082002</v>
      </c>
      <c r="J60" s="30">
        <f t="shared" si="19"/>
        <v>60.892352655466659</v>
      </c>
      <c r="K60" s="30">
        <f t="shared" si="20"/>
        <v>11.447039551667444</v>
      </c>
      <c r="L60" s="31">
        <f t="shared" si="25"/>
        <v>56.557416663661584</v>
      </c>
      <c r="M60" s="26">
        <f t="shared" si="26"/>
        <v>9.6341445215100894</v>
      </c>
      <c r="N60" s="30">
        <f t="shared" si="21"/>
        <v>97.879647657731368</v>
      </c>
      <c r="O60" s="30">
        <f t="shared" si="22"/>
        <v>95.272201986555089</v>
      </c>
      <c r="P60" s="26">
        <f t="shared" si="18"/>
        <v>90.911580421153559</v>
      </c>
      <c r="Q60" s="26">
        <f t="shared" si="17"/>
        <v>80.183715508108861</v>
      </c>
      <c r="R60" s="29" t="s">
        <v>54</v>
      </c>
      <c r="S60" s="32">
        <f t="shared" ref="S60:S81" si="27">F60/F56-1</f>
        <v>-7.6319642625285677E-2</v>
      </c>
      <c r="T60" s="34">
        <f t="shared" si="24"/>
        <v>1.4105590314427055E-2</v>
      </c>
    </row>
    <row r="61" spans="2:24" x14ac:dyDescent="0.25">
      <c r="B61" s="7" t="s">
        <v>55</v>
      </c>
      <c r="C61" s="8">
        <v>13499</v>
      </c>
      <c r="D61" s="8">
        <v>25030.4532082281</v>
      </c>
      <c r="E61" s="8">
        <v>4606.8220765247897</v>
      </c>
      <c r="F61" s="8">
        <v>2771.1862018608999</v>
      </c>
      <c r="J61" s="30">
        <f t="shared" si="19"/>
        <v>58.686861824925678</v>
      </c>
      <c r="K61" s="30">
        <f t="shared" si="20"/>
        <v>10.707497924841828</v>
      </c>
      <c r="L61" s="31">
        <f t="shared" si="25"/>
        <v>60.153966353121604</v>
      </c>
      <c r="M61" s="26">
        <f t="shared" si="26"/>
        <v>11.071258593711541</v>
      </c>
      <c r="N61" s="30">
        <f t="shared" si="21"/>
        <v>94.334495335778371</v>
      </c>
      <c r="O61" s="30">
        <f t="shared" si="22"/>
        <v>89.117094464616599</v>
      </c>
      <c r="P61" s="26">
        <f t="shared" si="18"/>
        <v>96.692749993951566</v>
      </c>
      <c r="Q61" s="26">
        <f t="shared" si="17"/>
        <v>92.14462658441883</v>
      </c>
      <c r="R61" s="29" t="s">
        <v>55</v>
      </c>
      <c r="S61" s="32">
        <f t="shared" si="27"/>
        <v>-6.2754040835481195E-2</v>
      </c>
      <c r="T61" s="34">
        <f t="shared" si="24"/>
        <v>-5.8296024487519381E-3</v>
      </c>
      <c r="X61" s="23"/>
    </row>
    <row r="62" spans="2:24" x14ac:dyDescent="0.25">
      <c r="B62" s="7" t="s">
        <v>56</v>
      </c>
      <c r="C62" s="8">
        <v>13546</v>
      </c>
      <c r="D62" s="8">
        <v>24633.925596230001</v>
      </c>
      <c r="E62" s="8">
        <v>5053.5727043909201</v>
      </c>
      <c r="F62" s="8">
        <v>3282.4496651552599</v>
      </c>
      <c r="J62" s="30">
        <f t="shared" si="19"/>
        <v>58.704236091504029</v>
      </c>
      <c r="K62" s="30">
        <f t="shared" si="20"/>
        <v>10.772100871101546</v>
      </c>
      <c r="L62" s="31">
        <f t="shared" si="25"/>
        <v>64.953051181062932</v>
      </c>
      <c r="M62" s="26">
        <f t="shared" si="26"/>
        <v>13.324915074264936</v>
      </c>
      <c r="N62" s="30">
        <f t="shared" si="21"/>
        <v>94.362423097095487</v>
      </c>
      <c r="O62" s="30">
        <f t="shared" si="22"/>
        <v>89.654776274590418</v>
      </c>
      <c r="P62" s="26">
        <f t="shared" si="18"/>
        <v>104.4068998264641</v>
      </c>
      <c r="Q62" s="26">
        <f t="shared" si="17"/>
        <v>110.90151254209127</v>
      </c>
      <c r="R62" s="29" t="s">
        <v>56</v>
      </c>
      <c r="S62" s="32">
        <f t="shared" si="27"/>
        <v>-3.9132653827953945E-2</v>
      </c>
      <c r="T62" s="34">
        <f t="shared" si="24"/>
        <v>-2.2174799914557709E-2</v>
      </c>
      <c r="W62" s="23"/>
      <c r="X62" s="23"/>
    </row>
    <row r="63" spans="2:24" x14ac:dyDescent="0.25">
      <c r="B63" s="7" t="s">
        <v>57</v>
      </c>
      <c r="C63" s="8">
        <v>13673</v>
      </c>
      <c r="D63" s="8">
        <v>25920.11746759</v>
      </c>
      <c r="E63" s="8">
        <v>4296.8278875746701</v>
      </c>
      <c r="F63" s="8">
        <v>2280.8857105254901</v>
      </c>
      <c r="J63" s="30">
        <f t="shared" si="19"/>
        <v>57.978977814094911</v>
      </c>
      <c r="K63" s="30">
        <f t="shared" si="20"/>
        <v>10.602426878903136</v>
      </c>
      <c r="L63" s="31">
        <f t="shared" si="25"/>
        <v>53.083013101856601</v>
      </c>
      <c r="M63" s="26">
        <f t="shared" si="26"/>
        <v>8.7996735098807495</v>
      </c>
      <c r="N63" s="30">
        <f t="shared" si="21"/>
        <v>93.196627696557883</v>
      </c>
      <c r="O63" s="30">
        <f t="shared" si="22"/>
        <v>88.242601992879528</v>
      </c>
      <c r="P63" s="26">
        <f t="shared" si="18"/>
        <v>85.326751101544261</v>
      </c>
      <c r="Q63" s="26">
        <f t="shared" si="17"/>
        <v>73.238523223847494</v>
      </c>
      <c r="R63" s="29" t="s">
        <v>57</v>
      </c>
      <c r="S63" s="32">
        <f t="shared" si="27"/>
        <v>-0.26068724134079235</v>
      </c>
      <c r="T63" s="34">
        <f t="shared" si="24"/>
        <v>-4.5079748621750348E-2</v>
      </c>
      <c r="W63" s="23"/>
      <c r="X63" s="23"/>
    </row>
    <row r="64" spans="2:24" x14ac:dyDescent="0.25">
      <c r="B64" s="7" t="s">
        <v>58</v>
      </c>
      <c r="C64" s="8">
        <v>13481</v>
      </c>
      <c r="D64" s="8">
        <v>24520.2101632101</v>
      </c>
      <c r="E64" s="8">
        <v>4283.6090422418501</v>
      </c>
      <c r="F64" s="8">
        <v>2425.6755968797002</v>
      </c>
      <c r="J64" s="30">
        <f t="shared" si="19"/>
        <v>56.427480348347572</v>
      </c>
      <c r="K64" s="30">
        <f t="shared" si="20"/>
        <v>9.9209822126979539</v>
      </c>
      <c r="L64" s="31">
        <f t="shared" si="25"/>
        <v>56.62691372997498</v>
      </c>
      <c r="M64" s="26">
        <f t="shared" si="26"/>
        <v>9.8925563065489612</v>
      </c>
      <c r="N64" s="30">
        <f t="shared" si="21"/>
        <v>90.702718056566667</v>
      </c>
      <c r="O64" s="30">
        <f t="shared" si="22"/>
        <v>82.571027819633684</v>
      </c>
      <c r="P64" s="26">
        <f t="shared" si="18"/>
        <v>91.02329146642208</v>
      </c>
      <c r="Q64" s="26">
        <f t="shared" si="17"/>
        <v>82.334442748004136</v>
      </c>
      <c r="R64" s="29" t="s">
        <v>58</v>
      </c>
      <c r="S64" s="32">
        <f t="shared" si="27"/>
        <v>6.6441155984894085E-2</v>
      </c>
      <c r="T64" s="34">
        <f t="shared" si="24"/>
        <v>-3.6283429655615651E-2</v>
      </c>
      <c r="W64" s="23"/>
      <c r="X64" s="23"/>
    </row>
    <row r="65" spans="2:24" x14ac:dyDescent="0.25">
      <c r="B65" s="7" t="s">
        <v>59</v>
      </c>
      <c r="C65" s="8">
        <v>13576</v>
      </c>
      <c r="D65" s="8">
        <v>25298.551556030001</v>
      </c>
      <c r="E65" s="8">
        <v>4592.1975778537699</v>
      </c>
      <c r="F65" s="8">
        <v>2629.1678136575601</v>
      </c>
      <c r="J65" s="30">
        <f t="shared" si="19"/>
        <v>57.575994718488325</v>
      </c>
      <c r="K65" s="30">
        <f t="shared" si="20"/>
        <v>10.279116327799303</v>
      </c>
      <c r="L65" s="31">
        <f t="shared" si="25"/>
        <v>57.252933243485138</v>
      </c>
      <c r="M65" s="26">
        <f t="shared" si="26"/>
        <v>10.392562624917902</v>
      </c>
      <c r="N65" s="30">
        <f t="shared" si="21"/>
        <v>92.548864197696687</v>
      </c>
      <c r="O65" s="30">
        <f t="shared" si="22"/>
        <v>85.551730873747076</v>
      </c>
      <c r="P65" s="26">
        <f t="shared" si="18"/>
        <v>92.029568391801092</v>
      </c>
      <c r="Q65" s="26">
        <f t="shared" si="17"/>
        <v>86.495929457575301</v>
      </c>
      <c r="R65" s="29" t="s">
        <v>59</v>
      </c>
      <c r="S65" s="32">
        <f t="shared" si="27"/>
        <v>-5.1248230129022687E-2</v>
      </c>
      <c r="T65" s="34">
        <f t="shared" si="24"/>
        <v>-2.3090570692471162E-2</v>
      </c>
      <c r="W65" s="23"/>
      <c r="X65" s="23"/>
    </row>
    <row r="66" spans="2:24" x14ac:dyDescent="0.25">
      <c r="B66" s="7" t="s">
        <v>60</v>
      </c>
      <c r="C66" s="8">
        <v>13624</v>
      </c>
      <c r="D66" s="8">
        <v>25374.927015969901</v>
      </c>
      <c r="E66" s="8">
        <v>4578.1407067456603</v>
      </c>
      <c r="F66" s="8">
        <v>2689.52312821956</v>
      </c>
      <c r="J66" s="30">
        <f t="shared" si="19"/>
        <v>57.713364579028081</v>
      </c>
      <c r="K66" s="30">
        <f t="shared" si="20"/>
        <v>10.240259060918312</v>
      </c>
      <c r="L66" s="31">
        <f t="shared" si="25"/>
        <v>58.747061318073577</v>
      </c>
      <c r="M66" s="26">
        <f t="shared" si="26"/>
        <v>10.599136409444206</v>
      </c>
      <c r="N66" s="30">
        <f t="shared" si="21"/>
        <v>92.769675399137697</v>
      </c>
      <c r="O66" s="30">
        <f t="shared" si="22"/>
        <v>85.228326961126541</v>
      </c>
      <c r="P66" s="26">
        <f t="shared" si="18"/>
        <v>94.431261266499249</v>
      </c>
      <c r="Q66" s="26">
        <f t="shared" si="17"/>
        <v>88.215215849107878</v>
      </c>
      <c r="R66" s="29" t="s">
        <v>60</v>
      </c>
      <c r="S66" s="32">
        <f t="shared" si="27"/>
        <v>-0.18063537827552778</v>
      </c>
      <c r="T66" s="34">
        <f t="shared" si="24"/>
        <v>-2.5012614623478691E-2</v>
      </c>
      <c r="W66" s="23"/>
      <c r="X66" s="23"/>
    </row>
    <row r="67" spans="2:24" x14ac:dyDescent="0.25">
      <c r="B67" s="29" t="s">
        <v>61</v>
      </c>
      <c r="C67" s="8">
        <v>13737</v>
      </c>
      <c r="D67" s="8">
        <v>27964.222041350102</v>
      </c>
      <c r="E67" s="8">
        <v>4960.9973026267799</v>
      </c>
      <c r="F67" s="8">
        <v>2861.3579158279799</v>
      </c>
      <c r="G67" s="28"/>
      <c r="H67" s="28"/>
      <c r="I67" s="28"/>
      <c r="J67" s="30">
        <f t="shared" si="19"/>
        <v>56.963710314252708</v>
      </c>
      <c r="K67" s="30">
        <f t="shared" si="20"/>
        <v>9.9231104408008903</v>
      </c>
      <c r="L67" s="31">
        <f t="shared" si="25"/>
        <v>57.677070582419589</v>
      </c>
      <c r="M67" s="26">
        <f t="shared" si="26"/>
        <v>10.232209970286142</v>
      </c>
      <c r="N67" s="30">
        <f t="shared" si="21"/>
        <v>91.564665375687042</v>
      </c>
      <c r="O67" s="30">
        <f t="shared" si="22"/>
        <v>82.588740781730237</v>
      </c>
      <c r="P67" s="26">
        <f t="shared" si="18"/>
        <v>92.711335666064315</v>
      </c>
      <c r="Q67" s="26">
        <f t="shared" si="17"/>
        <v>85.161335440301016</v>
      </c>
      <c r="R67" s="29" t="s">
        <v>61</v>
      </c>
      <c r="S67" s="32">
        <f t="shared" si="27"/>
        <v>0.25449420925555954</v>
      </c>
      <c r="T67" s="34">
        <f t="shared" si="24"/>
        <v>-4.5908394492496386E-3</v>
      </c>
      <c r="W67" s="23"/>
      <c r="X67" s="23"/>
    </row>
    <row r="68" spans="2:24" x14ac:dyDescent="0.25">
      <c r="B68" s="7" t="s">
        <v>62</v>
      </c>
      <c r="C68" s="8">
        <v>13429</v>
      </c>
      <c r="D68" s="8">
        <v>26407.420671619901</v>
      </c>
      <c r="E68" s="8">
        <v>4497.17795874085</v>
      </c>
      <c r="F68" s="8">
        <v>2571.3241513402199</v>
      </c>
      <c r="J68" s="30">
        <f t="shared" si="19"/>
        <v>58.421998159157113</v>
      </c>
      <c r="K68" s="30">
        <f t="shared" si="20"/>
        <v>10.599367444988903</v>
      </c>
      <c r="L68" s="31">
        <f t="shared" si="25"/>
        <v>57.176393172134034</v>
      </c>
      <c r="M68" s="26">
        <f t="shared" si="26"/>
        <v>9.7371272390249999</v>
      </c>
      <c r="N68" s="30">
        <f t="shared" si="21"/>
        <v>93.908747911804682</v>
      </c>
      <c r="O68" s="30">
        <f t="shared" si="22"/>
        <v>88.217138727506367</v>
      </c>
      <c r="P68" s="26">
        <f t="shared" si="18"/>
        <v>91.906536272186131</v>
      </c>
      <c r="Q68" s="26">
        <f t="shared" si="17"/>
        <v>81.040827097522012</v>
      </c>
      <c r="R68" s="29" t="s">
        <v>62</v>
      </c>
      <c r="S68" s="32">
        <f t="shared" si="27"/>
        <v>6.0044531365973652E-2</v>
      </c>
      <c r="T68" s="34">
        <f t="shared" si="24"/>
        <v>1.7184897817144367E-2</v>
      </c>
      <c r="W68" s="23"/>
      <c r="X68" s="23"/>
    </row>
    <row r="69" spans="2:24" x14ac:dyDescent="0.25">
      <c r="B69" s="7" t="s">
        <v>63</v>
      </c>
      <c r="C69" s="8">
        <v>13457</v>
      </c>
      <c r="D69" s="8">
        <v>24334.301816187599</v>
      </c>
      <c r="E69" s="8">
        <v>4092.3084134675901</v>
      </c>
      <c r="F69" s="8">
        <v>2220.2539458828401</v>
      </c>
      <c r="J69" s="30">
        <f t="shared" si="19"/>
        <v>58.950032434760445</v>
      </c>
      <c r="K69" s="30">
        <f t="shared" si="20"/>
        <v>10.914480002203767</v>
      </c>
      <c r="L69" s="31">
        <f t="shared" si="25"/>
        <v>54.254316184383647</v>
      </c>
      <c r="M69" s="26">
        <f t="shared" si="26"/>
        <v>9.1239681444482148</v>
      </c>
      <c r="N69" s="30">
        <f t="shared" si="21"/>
        <v>94.757521306054855</v>
      </c>
      <c r="O69" s="30">
        <f t="shared" si="22"/>
        <v>90.839779023625653</v>
      </c>
      <c r="P69" s="26">
        <f t="shared" si="18"/>
        <v>87.209528297998489</v>
      </c>
      <c r="Q69" s="26">
        <f t="shared" si="17"/>
        <v>75.937584739990072</v>
      </c>
      <c r="R69" s="29" t="s">
        <v>63</v>
      </c>
      <c r="S69" s="32">
        <f t="shared" si="27"/>
        <v>-0.15552977092240472</v>
      </c>
      <c r="T69" s="34">
        <f t="shared" si="24"/>
        <v>5.0684991197344181E-2</v>
      </c>
      <c r="W69" s="23"/>
      <c r="X69" s="23"/>
    </row>
    <row r="70" spans="2:24" x14ac:dyDescent="0.25">
      <c r="B70" s="7" t="s">
        <v>64</v>
      </c>
      <c r="C70" s="8">
        <v>13518</v>
      </c>
      <c r="D70" s="8">
        <v>25293.930228650101</v>
      </c>
      <c r="E70" s="8">
        <v>5210.80053300487</v>
      </c>
      <c r="F70" s="8">
        <v>3365.1460674669702</v>
      </c>
      <c r="J70" s="30">
        <f t="shared" si="19"/>
        <v>60.27087124646048</v>
      </c>
      <c r="K70" s="30">
        <f t="shared" si="20"/>
        <v>11.530270013904612</v>
      </c>
      <c r="L70" s="31">
        <f t="shared" si="25"/>
        <v>64.580212697691181</v>
      </c>
      <c r="M70" s="26">
        <f t="shared" si="26"/>
        <v>13.304164426196262</v>
      </c>
      <c r="N70" s="30">
        <f t="shared" si="21"/>
        <v>96.880665376926117</v>
      </c>
      <c r="O70" s="30">
        <f t="shared" si="22"/>
        <v>95.964918157745288</v>
      </c>
      <c r="P70" s="26">
        <f t="shared" si="18"/>
        <v>103.80759141096976</v>
      </c>
      <c r="Q70" s="26">
        <f t="shared" si="17"/>
        <v>110.72880763221238</v>
      </c>
      <c r="R70" s="29" t="s">
        <v>64</v>
      </c>
      <c r="S70" s="32">
        <f t="shared" si="27"/>
        <v>0.25120547659862158</v>
      </c>
      <c r="T70" s="34">
        <f t="shared" si="24"/>
        <v>8.8681797019031089E-2</v>
      </c>
      <c r="W70" s="23"/>
      <c r="X70" s="23"/>
    </row>
    <row r="71" spans="2:24" x14ac:dyDescent="0.25">
      <c r="B71" s="7" t="s">
        <v>65</v>
      </c>
      <c r="C71" s="8">
        <v>13658</v>
      </c>
      <c r="D71" s="8">
        <v>27539.311572529899</v>
      </c>
      <c r="E71" s="8">
        <v>5293.5966586118902</v>
      </c>
      <c r="F71" s="8">
        <v>3164.9995002148398</v>
      </c>
      <c r="J71" s="30">
        <f t="shared" si="19"/>
        <v>61.2850043684873</v>
      </c>
      <c r="K71" s="30">
        <f t="shared" si="20"/>
        <v>11.722473549354731</v>
      </c>
      <c r="L71" s="31">
        <f t="shared" si="25"/>
        <v>59.789207684832931</v>
      </c>
      <c r="M71" s="26">
        <f t="shared" si="26"/>
        <v>11.492660199145591</v>
      </c>
      <c r="N71" s="30">
        <f t="shared" si="21"/>
        <v>98.5108042750511</v>
      </c>
      <c r="O71" s="30">
        <f t="shared" si="22"/>
        <v>97.564602859565539</v>
      </c>
      <c r="P71" s="26">
        <f t="shared" si="18"/>
        <v>96.106429243065065</v>
      </c>
      <c r="Q71" s="26">
        <f t="shared" si="17"/>
        <v>95.651896624778161</v>
      </c>
      <c r="R71" s="29" t="s">
        <v>65</v>
      </c>
      <c r="S71" s="32">
        <f t="shared" si="27"/>
        <v>0.10611800177364272</v>
      </c>
      <c r="T71" s="34">
        <f t="shared" si="24"/>
        <v>9.9582592794505431E-2</v>
      </c>
      <c r="W71" s="23"/>
      <c r="X71" s="23"/>
    </row>
    <row r="72" spans="2:24" x14ac:dyDescent="0.25">
      <c r="B72" s="7" t="s">
        <v>66</v>
      </c>
      <c r="C72" s="8">
        <v>13423</v>
      </c>
      <c r="D72" s="8">
        <v>26689.945011804499</v>
      </c>
      <c r="E72" s="8">
        <v>5213.3574826930699</v>
      </c>
      <c r="F72" s="8">
        <v>3256.24996786977</v>
      </c>
      <c r="J72" s="30">
        <f t="shared" si="19"/>
        <v>60.417717697765433</v>
      </c>
      <c r="K72" s="30">
        <f t="shared" si="20"/>
        <v>11.126950997988647</v>
      </c>
      <c r="L72" s="31">
        <f t="shared" si="25"/>
        <v>62.459748418934147</v>
      </c>
      <c r="M72" s="26">
        <f t="shared" si="26"/>
        <v>12.200287285828379</v>
      </c>
      <c r="N72" s="30">
        <f t="shared" si="21"/>
        <v>97.116709449567594</v>
      </c>
      <c r="O72" s="30">
        <f t="shared" si="22"/>
        <v>92.608147127477707</v>
      </c>
      <c r="P72" s="26">
        <f t="shared" si="18"/>
        <v>100.39911255567115</v>
      </c>
      <c r="Q72" s="26">
        <f t="shared" si="17"/>
        <v>101.54138363400051</v>
      </c>
      <c r="R72" s="29" t="s">
        <v>66</v>
      </c>
      <c r="S72" s="32">
        <f t="shared" si="27"/>
        <v>0.26637085649919112</v>
      </c>
      <c r="T72" s="34">
        <f t="shared" si="24"/>
        <v>8.235459074540194E-2</v>
      </c>
      <c r="W72" s="23"/>
      <c r="X72" s="23"/>
    </row>
    <row r="73" spans="2:24" x14ac:dyDescent="0.25">
      <c r="B73" s="7" t="s">
        <v>67</v>
      </c>
      <c r="C73" s="8">
        <v>13529</v>
      </c>
      <c r="D73" s="8">
        <v>28308.034291579999</v>
      </c>
      <c r="E73" s="8">
        <v>4802.6263821191596</v>
      </c>
      <c r="F73" s="8">
        <v>2800.45220198263</v>
      </c>
      <c r="J73" s="30">
        <f t="shared" si="19"/>
        <v>58.787799972662931</v>
      </c>
      <c r="K73" s="30">
        <f t="shared" si="20"/>
        <v>10.259005595256815</v>
      </c>
      <c r="L73" s="31">
        <f t="shared" si="25"/>
        <v>58.310848672490948</v>
      </c>
      <c r="M73" s="26">
        <f t="shared" si="26"/>
        <v>9.8927822862486856</v>
      </c>
      <c r="N73" s="30">
        <f t="shared" si="21"/>
        <v>94.496745436240843</v>
      </c>
      <c r="O73" s="30">
        <f t="shared" si="22"/>
        <v>85.384351896480723</v>
      </c>
      <c r="P73" s="26">
        <f t="shared" si="18"/>
        <v>93.730083890498463</v>
      </c>
      <c r="Q73" s="26">
        <f t="shared" si="17"/>
        <v>82.336323547271036</v>
      </c>
      <c r="R73" s="29" t="s">
        <v>67</v>
      </c>
      <c r="S73" s="32">
        <f t="shared" si="27"/>
        <v>0.26132067332914288</v>
      </c>
      <c r="T73" s="34">
        <f t="shared" si="24"/>
        <v>3.6803759413102891E-2</v>
      </c>
      <c r="W73" s="23"/>
      <c r="X73" s="23"/>
    </row>
    <row r="74" spans="2:24" x14ac:dyDescent="0.25">
      <c r="B74" s="7" t="s">
        <v>68</v>
      </c>
      <c r="C74" s="8">
        <v>13613</v>
      </c>
      <c r="D74" s="8">
        <v>28250.237962140101</v>
      </c>
      <c r="E74" s="8">
        <v>5049.0232931150103</v>
      </c>
      <c r="F74" s="8">
        <v>3085.51195775833</v>
      </c>
      <c r="J74" s="30">
        <f t="shared" si="19"/>
        <v>55.621073221852264</v>
      </c>
      <c r="K74" s="30">
        <f t="shared" si="20"/>
        <v>8.9478271264723706</v>
      </c>
      <c r="L74" s="31">
        <f t="shared" si="25"/>
        <v>61.111066014803704</v>
      </c>
      <c r="M74" s="26">
        <f t="shared" si="26"/>
        <v>10.922074220731933</v>
      </c>
      <c r="N74" s="30">
        <f t="shared" si="21"/>
        <v>89.406482290203016</v>
      </c>
      <c r="O74" s="30">
        <f t="shared" si="22"/>
        <v>74.471586254795056</v>
      </c>
      <c r="P74" s="26">
        <f t="shared" si="18"/>
        <v>98.231212109035695</v>
      </c>
      <c r="Q74" s="26">
        <f t="shared" si="17"/>
        <v>90.902984703861122</v>
      </c>
      <c r="R74" s="29" t="s">
        <v>68</v>
      </c>
      <c r="S74" s="32">
        <f t="shared" si="27"/>
        <v>-8.3097168474213556E-2</v>
      </c>
      <c r="T74" s="34">
        <f t="shared" si="24"/>
        <v>5.4463268705519097E-3</v>
      </c>
      <c r="W74" s="23"/>
      <c r="X74" s="23"/>
    </row>
    <row r="75" spans="2:24" x14ac:dyDescent="0.25">
      <c r="B75" s="7" t="s">
        <v>69</v>
      </c>
      <c r="C75" s="8">
        <v>13727</v>
      </c>
      <c r="D75" s="8">
        <v>31198.829668365201</v>
      </c>
      <c r="E75" s="8">
        <v>4697.6572346999401</v>
      </c>
      <c r="F75" s="8">
        <v>2502.4202486445902</v>
      </c>
      <c r="J75" s="30">
        <f t="shared" si="19"/>
        <v>55.101413083950135</v>
      </c>
      <c r="K75" s="30">
        <f t="shared" si="20"/>
        <v>8.5275045130794744</v>
      </c>
      <c r="L75" s="31">
        <f t="shared" si="25"/>
        <v>53.269536784422947</v>
      </c>
      <c r="M75" s="26">
        <f t="shared" si="26"/>
        <v>8.0208785882182596</v>
      </c>
      <c r="N75" s="30">
        <f t="shared" si="21"/>
        <v>88.571169660923914</v>
      </c>
      <c r="O75" s="30">
        <f t="shared" si="22"/>
        <v>70.973296523031919</v>
      </c>
      <c r="P75" s="26">
        <f t="shared" si="18"/>
        <v>85.626573189758119</v>
      </c>
      <c r="Q75" s="26">
        <f t="shared" si="17"/>
        <v>66.756715700790238</v>
      </c>
      <c r="R75" s="29" t="s">
        <v>69</v>
      </c>
      <c r="S75" s="32">
        <f t="shared" si="27"/>
        <v>-0.20934576815107675</v>
      </c>
      <c r="T75" s="34">
        <f t="shared" si="24"/>
        <v>-2.4509924400779298E-2</v>
      </c>
      <c r="W75" s="23"/>
      <c r="X75" s="23"/>
    </row>
    <row r="76" spans="2:24" x14ac:dyDescent="0.25">
      <c r="B76" s="7" t="s">
        <v>3</v>
      </c>
      <c r="C76" s="8">
        <v>13499</v>
      </c>
      <c r="D76" s="8">
        <v>30066.9352925604</v>
      </c>
      <c r="E76" s="8">
        <v>4200.0570707736897</v>
      </c>
      <c r="F76" s="8">
        <v>2091.3277566188799</v>
      </c>
      <c r="J76" s="30">
        <f t="shared" si="19"/>
        <v>53.844512586333266</v>
      </c>
      <c r="K76" s="30">
        <f t="shared" si="20"/>
        <v>7.7550955491805453</v>
      </c>
      <c r="L76" s="31">
        <f t="shared" si="25"/>
        <v>49.792841415691477</v>
      </c>
      <c r="M76" s="26">
        <f t="shared" si="26"/>
        <v>6.9555734106906018</v>
      </c>
      <c r="N76" s="30">
        <f t="shared" si="21"/>
        <v>86.550801380137472</v>
      </c>
      <c r="O76" s="30">
        <f t="shared" si="22"/>
        <v>64.544638485060418</v>
      </c>
      <c r="P76" s="26">
        <f t="shared" si="18"/>
        <v>80.038059971519843</v>
      </c>
      <c r="Q76" s="26">
        <f t="shared" si="17"/>
        <v>57.89032106725778</v>
      </c>
      <c r="R76" s="29" t="s">
        <v>3</v>
      </c>
      <c r="S76" s="32">
        <f t="shared" si="27"/>
        <v>-0.3577496269467848</v>
      </c>
      <c r="T76" s="34">
        <f t="shared" si="24"/>
        <v>-5.052889423781369E-2</v>
      </c>
      <c r="W76" s="23"/>
      <c r="X76" s="23"/>
    </row>
    <row r="77" spans="2:24" x14ac:dyDescent="0.25">
      <c r="B77" s="7" t="s">
        <v>4</v>
      </c>
      <c r="C77" s="8">
        <v>13581</v>
      </c>
      <c r="D77" s="8">
        <v>34425.9157646323</v>
      </c>
      <c r="E77" s="8">
        <v>5027.1567768779996</v>
      </c>
      <c r="F77" s="8">
        <v>2826.8812613370801</v>
      </c>
      <c r="J77" s="30">
        <f t="shared" si="19"/>
        <v>52.614198331110025</v>
      </c>
      <c r="K77" s="30">
        <f t="shared" si="20"/>
        <v>7.2510868498349117</v>
      </c>
      <c r="L77" s="31">
        <f t="shared" si="25"/>
        <v>56.232208120882397</v>
      </c>
      <c r="M77" s="26">
        <f t="shared" si="26"/>
        <v>8.2114918326771029</v>
      </c>
      <c r="N77" s="30">
        <f t="shared" si="21"/>
        <v>84.573168384235757</v>
      </c>
      <c r="O77" s="30">
        <f t="shared" si="22"/>
        <v>60.349840485952996</v>
      </c>
      <c r="P77" s="26">
        <f t="shared" si="18"/>
        <v>90.388833373381971</v>
      </c>
      <c r="Q77" s="26">
        <f t="shared" si="17"/>
        <v>68.343164620218516</v>
      </c>
      <c r="R77" s="29" t="s">
        <v>4</v>
      </c>
      <c r="S77" s="32">
        <f t="shared" si="27"/>
        <v>9.4374256185265626E-3</v>
      </c>
      <c r="T77" s="34">
        <f t="shared" si="24"/>
        <v>-3.9834119794102132E-2</v>
      </c>
      <c r="W77" s="23"/>
      <c r="X77" s="23"/>
    </row>
    <row r="78" spans="2:24" x14ac:dyDescent="0.25">
      <c r="B78" s="7" t="s">
        <v>5</v>
      </c>
      <c r="C78" s="8">
        <v>13622</v>
      </c>
      <c r="D78" s="8">
        <v>34660.677519489996</v>
      </c>
      <c r="E78" s="8">
        <v>4840.6000786161503</v>
      </c>
      <c r="F78" s="8">
        <v>2714.7762036526801</v>
      </c>
      <c r="J78" s="30">
        <f t="shared" si="19"/>
        <v>53.873424852183526</v>
      </c>
      <c r="K78" s="30">
        <f t="shared" si="20"/>
        <v>7.4638338195578022</v>
      </c>
      <c r="L78" s="31">
        <f t="shared" si="25"/>
        <v>56.083464024336237</v>
      </c>
      <c r="M78" s="26">
        <f t="shared" si="26"/>
        <v>7.8324383651362215</v>
      </c>
      <c r="N78" s="30">
        <f t="shared" si="21"/>
        <v>86.59727556402099</v>
      </c>
      <c r="O78" s="30">
        <f t="shared" si="22"/>
        <v>62.120505484530227</v>
      </c>
      <c r="P78" s="26">
        <f t="shared" si="18"/>
        <v>90.149738985889968</v>
      </c>
      <c r="Q78" s="26">
        <f t="shared" si="17"/>
        <v>65.188352551975186</v>
      </c>
      <c r="R78" s="29" t="s">
        <v>5</v>
      </c>
      <c r="S78" s="32">
        <f t="shared" si="27"/>
        <v>-0.12015372462694807</v>
      </c>
      <c r="T78" s="34">
        <f t="shared" si="24"/>
        <v>-2.5962854103435337E-2</v>
      </c>
      <c r="W78" s="23"/>
      <c r="X78" s="23"/>
    </row>
    <row r="79" spans="2:24" x14ac:dyDescent="0.25">
      <c r="B79" s="7" t="s">
        <v>6</v>
      </c>
      <c r="C79" s="8">
        <v>13703</v>
      </c>
      <c r="D79" s="8">
        <v>37033.068885741297</v>
      </c>
      <c r="E79" s="8">
        <v>4599.4975383152896</v>
      </c>
      <c r="F79" s="8">
        <v>2223.7779375413502</v>
      </c>
      <c r="J79" s="30">
        <f t="shared" si="19"/>
        <v>53.754534727665607</v>
      </c>
      <c r="K79" s="30">
        <f t="shared" si="20"/>
        <v>7.4771406864952521</v>
      </c>
      <c r="L79" s="31">
        <f t="shared" si="25"/>
        <v>48.348279763529966</v>
      </c>
      <c r="M79" s="26">
        <f t="shared" si="26"/>
        <v>6.0048437908357171</v>
      </c>
      <c r="N79" s="30">
        <f t="shared" si="21"/>
        <v>86.406169078718307</v>
      </c>
      <c r="O79" s="30">
        <f t="shared" si="22"/>
        <v>62.231256784807535</v>
      </c>
      <c r="P79" s="26">
        <f t="shared" si="18"/>
        <v>77.716041206151189</v>
      </c>
      <c r="Q79" s="26">
        <f t="shared" si="17"/>
        <v>49.977523704360479</v>
      </c>
      <c r="R79" s="29" t="s">
        <v>6</v>
      </c>
      <c r="S79" s="32">
        <f t="shared" si="27"/>
        <v>-0.11134912741141845</v>
      </c>
      <c r="T79" s="34">
        <f t="shared" si="24"/>
        <v>-7.340167927197376E-4</v>
      </c>
      <c r="X79" s="23"/>
    </row>
    <row r="80" spans="2:24" x14ac:dyDescent="0.25">
      <c r="B80" s="7" t="s">
        <v>7</v>
      </c>
      <c r="C80" s="8">
        <v>13407</v>
      </c>
      <c r="D80" s="8">
        <v>34792.279864489901</v>
      </c>
      <c r="E80" s="8">
        <v>4953.6625199032296</v>
      </c>
      <c r="F80" s="8">
        <v>2716.0806516643602</v>
      </c>
      <c r="J80" s="30">
        <f t="shared" si="19"/>
        <v>54.348921053136628</v>
      </c>
      <c r="K80" s="30">
        <f t="shared" si="20"/>
        <v>7.7900283543750719</v>
      </c>
      <c r="L80" s="31">
        <f t="shared" si="25"/>
        <v>54.829747499985501</v>
      </c>
      <c r="M80" s="26">
        <f t="shared" si="26"/>
        <v>7.8065612895821683</v>
      </c>
      <c r="N80" s="30">
        <f t="shared" si="21"/>
        <v>87.361598152691769</v>
      </c>
      <c r="O80" s="30">
        <f t="shared" si="22"/>
        <v>64.835379620131022</v>
      </c>
      <c r="P80" s="26">
        <f t="shared" si="18"/>
        <v>88.134488690660845</v>
      </c>
      <c r="Q80" s="26">
        <f t="shared" si="17"/>
        <v>64.972981061566742</v>
      </c>
      <c r="R80" s="29" t="s">
        <v>7</v>
      </c>
      <c r="S80" s="32">
        <f t="shared" si="27"/>
        <v>0.29873504670331519</v>
      </c>
      <c r="T80" s="34">
        <f t="shared" ref="T80:T87" si="28">0.078396*S83+1.56291*T79-0.641306*T78</f>
        <v>7.7394752372261247E-2</v>
      </c>
      <c r="X80" s="23"/>
    </row>
    <row r="81" spans="2:20" x14ac:dyDescent="0.25">
      <c r="B81" s="7" t="s">
        <v>8</v>
      </c>
      <c r="C81" s="8">
        <v>13525</v>
      </c>
      <c r="D81" s="8">
        <v>35901.325859620003</v>
      </c>
      <c r="E81" s="8">
        <v>5321.5964982358</v>
      </c>
      <c r="F81" s="8">
        <v>2967.14380742917</v>
      </c>
      <c r="J81" s="30">
        <f t="shared" ref="J81:J86" si="29">AVERAGE(L80:L83)</f>
        <v>57.448073207044395</v>
      </c>
      <c r="K81" s="30">
        <f t="shared" si="20"/>
        <v>8.9338735353406342</v>
      </c>
      <c r="L81" s="31">
        <f t="shared" si="25"/>
        <v>55.756647622810732</v>
      </c>
      <c r="M81" s="26">
        <f t="shared" si="26"/>
        <v>8.2647193004269059</v>
      </c>
      <c r="N81" s="30">
        <f t="shared" ref="N81" si="30">J81/$J$53*100</f>
        <v>92.343240471203131</v>
      </c>
      <c r="O81" s="30">
        <f t="shared" ref="O81" si="31">K81/$K$53*100</f>
        <v>74.355452354257693</v>
      </c>
      <c r="P81" s="26">
        <f t="shared" si="18"/>
        <v>89.624407432171267</v>
      </c>
      <c r="Q81" s="26">
        <f t="shared" si="17"/>
        <v>68.786169821327775</v>
      </c>
      <c r="R81" s="29" t="s">
        <v>8</v>
      </c>
      <c r="S81" s="32">
        <f t="shared" si="27"/>
        <v>4.961741690761623E-2</v>
      </c>
      <c r="T81" s="34">
        <f t="shared" si="28"/>
        <v>0.15097501374276678</v>
      </c>
    </row>
    <row r="82" spans="2:20" x14ac:dyDescent="0.25">
      <c r="B82" s="7" t="s">
        <v>82</v>
      </c>
      <c r="C82" s="8">
        <v>13566</v>
      </c>
      <c r="D82" s="8">
        <v>35335.714298999897</v>
      </c>
      <c r="E82" s="8">
        <v>5490.6551391089197</v>
      </c>
      <c r="F82" s="8">
        <v>3209.8924129450602</v>
      </c>
      <c r="J82" s="30">
        <f t="shared" si="29"/>
        <v>58.922748524361438</v>
      </c>
      <c r="K82" s="30">
        <f t="shared" ref="K82" si="32">AVERAGE(M81:M84)</f>
        <v>9.5891671434899308</v>
      </c>
      <c r="L82" s="31">
        <f t="shared" ref="L82" si="33">F82/E82*100</f>
        <v>58.461009326220307</v>
      </c>
      <c r="M82" s="26">
        <f t="shared" ref="M82" si="34">F82/D82*100</f>
        <v>9.0839890366554989</v>
      </c>
      <c r="N82" s="30">
        <f t="shared" ref="N82" si="35">J82/$J$53*100</f>
        <v>94.713664574952844</v>
      </c>
      <c r="O82" s="30">
        <f t="shared" ref="O82" si="36">K82/$K$53*100</f>
        <v>79.809374716830831</v>
      </c>
      <c r="P82" s="26">
        <f t="shared" ref="P82" si="37">L82/$J$53*100</f>
        <v>93.971455281783747</v>
      </c>
      <c r="Q82" s="26">
        <f t="shared" ref="Q82" si="38">M82/$K$53*100</f>
        <v>75.604843893269134</v>
      </c>
      <c r="R82" s="29" t="s">
        <v>82</v>
      </c>
      <c r="S82" s="32">
        <f t="shared" ref="S82" si="39">F82/F78-1</f>
        <v>0.18237827804229712</v>
      </c>
      <c r="T82" s="34">
        <f t="shared" si="28"/>
        <v>0.22804780193216218</v>
      </c>
    </row>
    <row r="83" spans="2:20" x14ac:dyDescent="0.25">
      <c r="B83" s="7" t="s">
        <v>87</v>
      </c>
      <c r="C83" s="8">
        <v>13655</v>
      </c>
      <c r="D83" s="8">
        <v>37611.668292269998</v>
      </c>
      <c r="E83" s="8">
        <v>6551.0021587442598</v>
      </c>
      <c r="F83" s="8">
        <v>3979.3989490456302</v>
      </c>
      <c r="J83" s="30">
        <f t="shared" si="29"/>
        <v>61.027586973298497</v>
      </c>
      <c r="K83" s="30">
        <f t="shared" ref="K83" si="40">AVERAGE(M82:M85)</f>
        <v>10.507025457207462</v>
      </c>
      <c r="L83" s="31">
        <f t="shared" ref="L83" si="41">F83/E83*100</f>
        <v>60.744888379161033</v>
      </c>
      <c r="M83" s="26">
        <f t="shared" ref="M83" si="42">F83/D83*100</f>
        <v>10.580224514697962</v>
      </c>
      <c r="N83" s="30">
        <f t="shared" ref="N83" si="43">J83/$J$53*100</f>
        <v>98.097026142933075</v>
      </c>
      <c r="O83" s="30">
        <f t="shared" ref="O83" si="44">K83/$K$53*100</f>
        <v>87.448588529698057</v>
      </c>
      <c r="P83" s="26">
        <f t="shared" ref="P83" si="45">L83/$J$53*100</f>
        <v>97.642610480196694</v>
      </c>
      <c r="Q83" s="26">
        <f t="shared" ref="Q83" si="46">M83/$K$53*100</f>
        <v>88.057814640867079</v>
      </c>
      <c r="R83" s="29" t="s">
        <v>87</v>
      </c>
      <c r="S83" s="32">
        <f t="shared" ref="S83" si="47">F83/F79-1</f>
        <v>0.78947676468331496</v>
      </c>
      <c r="T83" s="34">
        <f t="shared" si="28"/>
        <v>0.28293756832863937</v>
      </c>
    </row>
    <row r="84" spans="2:20" x14ac:dyDescent="0.25">
      <c r="B84" s="7" t="s">
        <v>89</v>
      </c>
      <c r="C84" s="8">
        <v>13380</v>
      </c>
      <c r="D84" s="8">
        <v>35862.300514759903</v>
      </c>
      <c r="E84" s="8">
        <v>6157.9473827532902</v>
      </c>
      <c r="F84" s="8">
        <v>3739.6259215729301</v>
      </c>
      <c r="J84" s="30">
        <f t="shared" si="29"/>
        <v>62.18045935587665</v>
      </c>
      <c r="K84" s="30">
        <f t="shared" ref="K84" si="48">AVERAGE(M83:M86)</f>
        <v>11.034099704712633</v>
      </c>
      <c r="L84" s="31">
        <f t="shared" ref="L84" si="49">F84/E84*100</f>
        <v>60.728448769253681</v>
      </c>
      <c r="M84" s="26">
        <f t="shared" ref="M84" si="50">F84/D84*100</f>
        <v>10.427735722179357</v>
      </c>
      <c r="N84" s="30">
        <f t="shared" ref="N84" si="51">J84/$J$53*100</f>
        <v>99.950177444863414</v>
      </c>
      <c r="O84" s="30">
        <f t="shared" ref="O84" si="52">K84/$K$53*100</f>
        <v>91.835358047141497</v>
      </c>
      <c r="P84" s="26">
        <f t="shared" ref="P84" si="53">L84/$J$53*100</f>
        <v>97.616185105659667</v>
      </c>
      <c r="Q84" s="26">
        <f t="shared" ref="Q84" si="54">M84/$K$53*100</f>
        <v>86.788670511859308</v>
      </c>
      <c r="R84" s="29" t="s">
        <v>89</v>
      </c>
      <c r="S84" s="32">
        <f t="shared" ref="S84" si="55">F84/F80-1</f>
        <v>0.37684641996229451</v>
      </c>
      <c r="T84" s="34">
        <f t="shared" si="28"/>
        <v>0.30404579670573972</v>
      </c>
    </row>
    <row r="85" spans="2:20" x14ac:dyDescent="0.25">
      <c r="B85" s="7" t="s">
        <v>90</v>
      </c>
      <c r="C85" s="8">
        <v>13483</v>
      </c>
      <c r="D85" s="8">
        <v>38087.756685519998</v>
      </c>
      <c r="E85" s="8">
        <v>7083.9763188475899</v>
      </c>
      <c r="F85" s="8">
        <v>4546.2127428740096</v>
      </c>
      <c r="J85" s="30">
        <f t="shared" si="29"/>
        <v>62.465454573988325</v>
      </c>
      <c r="K85" s="30">
        <f t="shared" ref="K85" si="56">AVERAGE(M84:M87)</f>
        <v>11.180828527924566</v>
      </c>
      <c r="L85" s="31">
        <f t="shared" ref="L85" si="57">F85/E85*100</f>
        <v>64.176001418558954</v>
      </c>
      <c r="M85" s="26">
        <f t="shared" ref="M85" si="58">F85/D85*100</f>
        <v>11.936152555297028</v>
      </c>
      <c r="N85" s="30">
        <f t="shared" ref="N85" si="59">J85/$J$53*100</f>
        <v>100.40828474925256</v>
      </c>
      <c r="O85" s="30">
        <f t="shared" ref="O85" si="60">K85/$K$53*100</f>
        <v>93.056562710513219</v>
      </c>
      <c r="P85" s="26">
        <f t="shared" ref="P85" si="61">L85/$J$53*100</f>
        <v>103.15785370409219</v>
      </c>
      <c r="Q85" s="26">
        <f t="shared" ref="Q85" si="62">M85/$K$53*100</f>
        <v>99.343025072796678</v>
      </c>
      <c r="R85" s="29" t="s">
        <v>90</v>
      </c>
      <c r="S85" s="32">
        <f t="shared" ref="S85" si="63">F85/F81-1</f>
        <v>0.53218483428108465</v>
      </c>
      <c r="T85" s="34">
        <f t="shared" si="28"/>
        <v>0.28710226208924139</v>
      </c>
    </row>
    <row r="86" spans="2:20" x14ac:dyDescent="0.25">
      <c r="B86" s="7" t="s">
        <v>91</v>
      </c>
      <c r="C86" s="8">
        <v>13521</v>
      </c>
      <c r="D86" s="8">
        <v>37218.153447259901</v>
      </c>
      <c r="E86" s="8">
        <v>6604.4032869852099</v>
      </c>
      <c r="F86" s="8">
        <v>4165.56218766457</v>
      </c>
      <c r="J86" s="30">
        <f t="shared" si="29"/>
        <v>61.438210301458064</v>
      </c>
      <c r="K86" s="30">
        <f t="shared" ref="K86" si="64">AVERAGE(M85:M88)</f>
        <v>10.86648666278024</v>
      </c>
      <c r="L86" s="31">
        <f t="shared" ref="L86" si="65">F86/E86*100</f>
        <v>63.072498856532931</v>
      </c>
      <c r="M86" s="26">
        <f t="shared" ref="M86" si="66">F86/D86*100</f>
        <v>11.192286026676184</v>
      </c>
      <c r="N86" s="30">
        <f t="shared" ref="N86" si="67">J86/$J$53*100</f>
        <v>98.757070712202903</v>
      </c>
      <c r="O86" s="30">
        <f t="shared" ref="O86" si="68">K86/$K$53*100</f>
        <v>90.44033678295466</v>
      </c>
      <c r="P86" s="26">
        <f t="shared" ref="P86" si="69">L86/$J$53*100</f>
        <v>101.38406048950507</v>
      </c>
      <c r="Q86" s="26">
        <f t="shared" ref="Q86" si="70">M86/$K$53*100</f>
        <v>93.151921963042923</v>
      </c>
      <c r="R86" s="29" t="s">
        <v>91</v>
      </c>
      <c r="S86" s="32">
        <f t="shared" ref="S86" si="71">F86/F82-1</f>
        <v>0.29772641938571631</v>
      </c>
      <c r="T86" s="34">
        <f t="shared" si="28"/>
        <v>0.24388263066600663</v>
      </c>
    </row>
    <row r="87" spans="2:20" x14ac:dyDescent="0.25">
      <c r="B87" s="7" t="s">
        <v>92</v>
      </c>
      <c r="C87" s="8">
        <v>13620</v>
      </c>
      <c r="D87" s="8">
        <v>39311.419353290097</v>
      </c>
      <c r="E87" s="8">
        <v>7093.7552468020003</v>
      </c>
      <c r="F87" s="8">
        <v>4389.9611595124798</v>
      </c>
      <c r="J87" s="30">
        <f t="shared" ref="J87" si="72">AVERAGE(L86:L89)</f>
        <v>60.261993415417209</v>
      </c>
      <c r="K87" s="30">
        <f t="shared" ref="K87" si="73">AVERAGE(M86:M89)</f>
        <v>10.448476115360073</v>
      </c>
      <c r="L87" s="31">
        <f t="shared" ref="L87" si="74">F87/E87*100</f>
        <v>61.884869251607711</v>
      </c>
      <c r="M87" s="26">
        <f t="shared" ref="M87" si="75">F87/D87*100</f>
        <v>11.167139807545693</v>
      </c>
      <c r="N87" s="30">
        <f t="shared" ref="N87" si="76">J87/$J$53*100</f>
        <v>96.866394964689022</v>
      </c>
      <c r="O87" s="30">
        <f t="shared" ref="O87" si="77">K87/$K$53*100</f>
        <v>86.961290071656848</v>
      </c>
      <c r="P87" s="26">
        <f t="shared" ref="P87" si="78">L87/$J$53*100</f>
        <v>99.47503969775326</v>
      </c>
      <c r="Q87" s="26">
        <f t="shared" ref="Q87" si="79">M87/$K$53*100</f>
        <v>92.942633294353953</v>
      </c>
      <c r="R87" s="29" t="s">
        <v>92</v>
      </c>
      <c r="S87" s="32">
        <f t="shared" ref="S87:S89" si="80">F87/F83-1</f>
        <v>0.10317191508665235</v>
      </c>
      <c r="T87" s="34">
        <f t="shared" si="28"/>
        <v>0.19631721999742707</v>
      </c>
    </row>
    <row r="88" spans="2:20" x14ac:dyDescent="0.25">
      <c r="B88" s="7" t="s">
        <v>93</v>
      </c>
      <c r="C88" s="8">
        <v>13175</v>
      </c>
      <c r="D88" s="8">
        <v>37323.220286989897</v>
      </c>
      <c r="E88" s="8">
        <v>6045.0524279042002</v>
      </c>
      <c r="F88" s="8">
        <v>3422.6767474059402</v>
      </c>
      <c r="J88" s="30">
        <f t="shared" ref="J88" si="81">AVERAGE(L87:L90)</f>
        <v>59.792560671019366</v>
      </c>
      <c r="K88" s="30">
        <f t="shared" ref="K88" si="82">AVERAGE(M87:M90)</f>
        <v>10.32446053258964</v>
      </c>
      <c r="L88" s="31">
        <f t="shared" ref="L88" si="83">F88/E88*100</f>
        <v>56.619471679132658</v>
      </c>
      <c r="M88" s="26">
        <f t="shared" ref="M88" si="84">F88/D88*100</f>
        <v>9.1703682616020536</v>
      </c>
      <c r="N88" s="30">
        <f t="shared" ref="N88" si="85">J88/$J$53*100</f>
        <v>96.111818903543238</v>
      </c>
      <c r="O88" s="30">
        <f t="shared" ref="O88" si="86">K88/$K$53*100</f>
        <v>85.929124715902134</v>
      </c>
      <c r="P88" s="26">
        <f t="shared" ref="P88" si="87">L88/$J$53*100</f>
        <v>91.011328957461075</v>
      </c>
      <c r="Q88" s="26">
        <f t="shared" ref="Q88" si="88">M88/$K$53*100</f>
        <v>76.323766801625084</v>
      </c>
      <c r="R88" s="48" t="s">
        <v>93</v>
      </c>
      <c r="S88" s="32">
        <f t="shared" si="80"/>
        <v>-8.4754245695697117E-2</v>
      </c>
    </row>
    <row r="89" spans="2:20" x14ac:dyDescent="0.25">
      <c r="B89" s="7" t="s">
        <v>94</v>
      </c>
      <c r="C89" s="8">
        <v>13108</v>
      </c>
      <c r="D89" s="8">
        <v>38729.525266620003</v>
      </c>
      <c r="E89" s="8">
        <v>6684.3205408542499</v>
      </c>
      <c r="F89" s="8">
        <v>3975.2412174451501</v>
      </c>
      <c r="L89" s="31">
        <f t="shared" ref="L89" si="89">F89/E89*100</f>
        <v>59.471133874395534</v>
      </c>
      <c r="M89" s="26">
        <f t="shared" ref="M89" si="90">F89/D89*100</f>
        <v>10.264110365616357</v>
      </c>
      <c r="P89" s="26">
        <f t="shared" ref="P89" si="91">L89/$J$53*100</f>
        <v>95.595150714036677</v>
      </c>
      <c r="Q89" s="26">
        <f t="shared" ref="Q89" si="92">M89/$K$53*100</f>
        <v>85.426838227605401</v>
      </c>
      <c r="R89" s="48" t="s">
        <v>94</v>
      </c>
      <c r="S89" s="32">
        <f t="shared" si="80"/>
        <v>-0.12559278628652659</v>
      </c>
    </row>
    <row r="90" spans="2:20" x14ac:dyDescent="0.25">
      <c r="B90" s="7" t="s">
        <v>96</v>
      </c>
      <c r="C90" s="8">
        <v>13035</v>
      </c>
      <c r="D90" s="8">
        <v>38582.102355750001</v>
      </c>
      <c r="E90" s="8">
        <v>6743.7595034237702</v>
      </c>
      <c r="F90" s="8">
        <v>4126.8279744342399</v>
      </c>
      <c r="L90" s="31">
        <f t="shared" ref="L90" si="93">F90/E90*100</f>
        <v>61.194767878941583</v>
      </c>
      <c r="M90" s="26">
        <f t="shared" ref="M90" si="94">F90/D90*100</f>
        <v>10.69622369559446</v>
      </c>
      <c r="P90" s="26">
        <f t="shared" ref="P90" si="95">L90/$J$53*100</f>
        <v>98.36575624492194</v>
      </c>
      <c r="Q90" s="26">
        <f t="shared" ref="Q90" si="96">M90/$K$53*100</f>
        <v>89.023260540024154</v>
      </c>
      <c r="R90" s="48" t="s">
        <v>96</v>
      </c>
      <c r="S90" s="32">
        <f t="shared" ref="S90" si="97">F90/F86-1</f>
        <v>-9.2986760214583963E-3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X90"/>
  <sheetViews>
    <sheetView zoomScale="85" zoomScaleNormal="85" zoomScaleSheetLayoutView="55" workbookViewId="0">
      <pane xSplit="2" ySplit="3" topLeftCell="P36" activePane="bottomRight" state="frozen"/>
      <selection activeCell="H92" sqref="H92"/>
      <selection pane="topRight" activeCell="H92" sqref="H92"/>
      <selection pane="bottomLeft" activeCell="H92" sqref="H92"/>
      <selection pane="bottomRight" activeCell="AN20" sqref="AN20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77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2863</v>
      </c>
      <c r="D4" s="8">
        <v>27393.841600759999</v>
      </c>
      <c r="E4" s="8">
        <v>5797.1528700600002</v>
      </c>
      <c r="F4" s="9">
        <v>3219.9406705800002</v>
      </c>
      <c r="G4" s="8">
        <v>27949.841917049998</v>
      </c>
      <c r="H4" s="8">
        <v>5693.3341920499997</v>
      </c>
      <c r="I4" s="9">
        <v>2169.1962061200002</v>
      </c>
      <c r="J4" s="4"/>
      <c r="K4" s="21">
        <f>I4/Total!I4</f>
        <v>1.7151254198544557E-2</v>
      </c>
      <c r="L4" s="43">
        <f t="shared" ref="L4:L18" si="0">F4/E4*100</f>
        <v>55.543483892062241</v>
      </c>
      <c r="M4" s="23">
        <f t="shared" ref="M4:M18" si="1">F4/D4*100</f>
        <v>11.754250161432882</v>
      </c>
      <c r="N4" s="23">
        <f t="shared" ref="N4:N17" si="2">I4/H4*100</f>
        <v>38.10063019221672</v>
      </c>
      <c r="O4" s="23">
        <f t="shared" ref="O4:O17" si="3">I4/G4*100</f>
        <v>7.7610321108712395</v>
      </c>
      <c r="P4" s="12"/>
      <c r="R4" s="3">
        <v>2009</v>
      </c>
    </row>
    <row r="5" spans="2:20" x14ac:dyDescent="0.25">
      <c r="B5" s="3">
        <v>2010</v>
      </c>
      <c r="C5" s="8">
        <v>2840</v>
      </c>
      <c r="D5" s="8">
        <v>31911.4018641</v>
      </c>
      <c r="E5" s="8">
        <v>6051.06181956</v>
      </c>
      <c r="F5" s="9">
        <v>3500.3641544100001</v>
      </c>
      <c r="G5" s="8">
        <v>33095.812824809997</v>
      </c>
      <c r="H5" s="8">
        <v>5966.0416389100001</v>
      </c>
      <c r="I5" s="9">
        <v>2572.6021042900002</v>
      </c>
      <c r="J5" s="4"/>
      <c r="K5" s="21">
        <f>I5/Total!I5</f>
        <v>2.0248908598840459E-2</v>
      </c>
      <c r="L5" s="43">
        <f t="shared" si="0"/>
        <v>57.847106157387216</v>
      </c>
      <c r="M5" s="23">
        <f t="shared" si="1"/>
        <v>10.969007783853813</v>
      </c>
      <c r="N5" s="23">
        <f t="shared" si="2"/>
        <v>43.120753424041077</v>
      </c>
      <c r="O5" s="23">
        <f t="shared" si="3"/>
        <v>7.7731951105351635</v>
      </c>
      <c r="P5" s="12"/>
      <c r="R5" s="3">
        <v>2010</v>
      </c>
      <c r="S5" s="13">
        <f t="shared" ref="S5:S18" si="4">F5/F4-1</f>
        <v>8.7089643108078763E-2</v>
      </c>
      <c r="T5" s="13">
        <f t="shared" ref="T5:T19" si="5">I5/I4-1</f>
        <v>0.18597022115005646</v>
      </c>
    </row>
    <row r="6" spans="2:20" x14ac:dyDescent="0.25">
      <c r="B6" s="3">
        <v>2011</v>
      </c>
      <c r="C6" s="8">
        <v>2861</v>
      </c>
      <c r="D6" s="8">
        <v>35417.093666799999</v>
      </c>
      <c r="E6" s="8">
        <v>6419.3420677800004</v>
      </c>
      <c r="F6" s="9">
        <v>3744.6203255999999</v>
      </c>
      <c r="G6" s="8">
        <v>36695.803678080003</v>
      </c>
      <c r="H6" s="8">
        <v>6094.8179122000001</v>
      </c>
      <c r="I6" s="9">
        <v>2526.2127084399999</v>
      </c>
      <c r="J6" s="4"/>
      <c r="K6" s="21">
        <f>I6/Total!I6</f>
        <v>2.5067902993395133E-2</v>
      </c>
      <c r="L6" s="43">
        <f t="shared" si="0"/>
        <v>58.333397504940898</v>
      </c>
      <c r="M6" s="23">
        <f t="shared" si="1"/>
        <v>10.572918153106981</v>
      </c>
      <c r="N6" s="23">
        <f t="shared" si="2"/>
        <v>41.448534555614508</v>
      </c>
      <c r="O6" s="23">
        <f t="shared" si="3"/>
        <v>6.8842005222221543</v>
      </c>
      <c r="P6" s="12"/>
      <c r="R6" s="3">
        <v>2011</v>
      </c>
      <c r="S6" s="13">
        <f t="shared" si="4"/>
        <v>6.9780217261758093E-2</v>
      </c>
      <c r="T6" s="13">
        <f t="shared" si="5"/>
        <v>-1.8032091232702663E-2</v>
      </c>
    </row>
    <row r="7" spans="2:20" x14ac:dyDescent="0.25">
      <c r="B7" s="3">
        <v>2012</v>
      </c>
      <c r="C7" s="8">
        <v>2822</v>
      </c>
      <c r="D7" s="8">
        <v>35757.288383749998</v>
      </c>
      <c r="E7" s="8">
        <v>7901.0792520200002</v>
      </c>
      <c r="F7" s="9">
        <v>5229.0632147200004</v>
      </c>
      <c r="G7" s="8">
        <v>38267.051502970004</v>
      </c>
      <c r="H7" s="8">
        <v>5873.19740723</v>
      </c>
      <c r="I7" s="9">
        <v>2295.33450042</v>
      </c>
      <c r="J7" s="4"/>
      <c r="K7" s="21">
        <f>I7/Total!I7</f>
        <v>2.1541695534331308E-2</v>
      </c>
      <c r="L7" s="43">
        <f t="shared" si="0"/>
        <v>66.181632254645862</v>
      </c>
      <c r="M7" s="23">
        <f t="shared" si="1"/>
        <v>14.623768890418331</v>
      </c>
      <c r="N7" s="23">
        <f t="shared" si="2"/>
        <v>39.081514569804973</v>
      </c>
      <c r="O7" s="23">
        <f t="shared" si="3"/>
        <v>5.998200567508718</v>
      </c>
      <c r="P7" s="12"/>
      <c r="R7" s="3">
        <v>2012</v>
      </c>
      <c r="S7" s="13">
        <f t="shared" si="4"/>
        <v>0.39642013343025595</v>
      </c>
      <c r="T7" s="13">
        <f t="shared" si="5"/>
        <v>-9.1393019775667605E-2</v>
      </c>
    </row>
    <row r="8" spans="2:20" x14ac:dyDescent="0.25">
      <c r="B8" s="3">
        <v>2013</v>
      </c>
      <c r="C8" s="8">
        <v>2816</v>
      </c>
      <c r="D8" s="8">
        <v>34975.7086279</v>
      </c>
      <c r="E8" s="8">
        <v>7693.4839212899997</v>
      </c>
      <c r="F8" s="9">
        <v>5075.7267580799999</v>
      </c>
      <c r="G8" s="8">
        <v>36972.624606930003</v>
      </c>
      <c r="H8" s="8">
        <v>5838.7698933499996</v>
      </c>
      <c r="I8" s="9">
        <v>2277.5100842500001</v>
      </c>
      <c r="J8" s="4"/>
      <c r="K8" s="21">
        <f>I8/Total!I8</f>
        <v>2.4023023408743575E-2</v>
      </c>
      <c r="L8" s="43">
        <f t="shared" si="0"/>
        <v>65.974359731019376</v>
      </c>
      <c r="M8" s="23">
        <f t="shared" si="1"/>
        <v>14.512148451600234</v>
      </c>
      <c r="N8" s="23">
        <f t="shared" si="2"/>
        <v>39.006676506363853</v>
      </c>
      <c r="O8" s="23">
        <f t="shared" si="3"/>
        <v>6.1599902859563631</v>
      </c>
      <c r="P8" s="12"/>
      <c r="R8" s="3">
        <v>2013</v>
      </c>
      <c r="S8" s="13">
        <f t="shared" si="4"/>
        <v>-2.9323886582275915E-2</v>
      </c>
      <c r="T8" s="13">
        <f t="shared" si="5"/>
        <v>-7.7654983039459058E-3</v>
      </c>
    </row>
    <row r="9" spans="2:20" x14ac:dyDescent="0.25">
      <c r="B9" s="3">
        <v>2014</v>
      </c>
      <c r="C9" s="8">
        <v>2858</v>
      </c>
      <c r="D9" s="8">
        <v>35194.360494979999</v>
      </c>
      <c r="E9" s="8">
        <v>7086.4803549400003</v>
      </c>
      <c r="F9" s="9">
        <v>4428.7307829700003</v>
      </c>
      <c r="G9" s="8">
        <v>37492.497029170001</v>
      </c>
      <c r="H9" s="8">
        <v>6088.2647088200001</v>
      </c>
      <c r="I9" s="9">
        <v>2438.4962382200001</v>
      </c>
      <c r="J9" s="4"/>
      <c r="K9" s="21">
        <f>I9/Total!I9</f>
        <v>2.2832270876174066E-2</v>
      </c>
      <c r="L9" s="43">
        <f t="shared" si="0"/>
        <v>62.495492277527063</v>
      </c>
      <c r="M9" s="23">
        <f t="shared" si="1"/>
        <v>12.583637607512996</v>
      </c>
      <c r="N9" s="23">
        <f t="shared" si="2"/>
        <v>40.052401707951006</v>
      </c>
      <c r="O9" s="23">
        <f t="shared" si="3"/>
        <v>6.5039579420991771</v>
      </c>
      <c r="P9" s="12"/>
      <c r="R9" s="3">
        <v>2014</v>
      </c>
      <c r="S9" s="13">
        <f t="shared" si="4"/>
        <v>-0.12746863768425931</v>
      </c>
      <c r="T9" s="13">
        <f t="shared" si="5"/>
        <v>7.0685155285717949E-2</v>
      </c>
    </row>
    <row r="10" spans="2:20" x14ac:dyDescent="0.25">
      <c r="B10" s="3">
        <v>2015</v>
      </c>
      <c r="C10" s="8">
        <v>2880</v>
      </c>
      <c r="D10" s="8">
        <v>35404.66179323</v>
      </c>
      <c r="E10" s="8">
        <v>8025.2920591100001</v>
      </c>
      <c r="F10" s="9">
        <v>5266.30254754</v>
      </c>
      <c r="G10" s="8">
        <v>37550.561166239997</v>
      </c>
      <c r="H10" s="8">
        <v>7011.2092472800005</v>
      </c>
      <c r="I10" s="9">
        <v>3270.4599543099998</v>
      </c>
      <c r="J10" s="4"/>
      <c r="K10" s="21">
        <f>I10/Total!I10</f>
        <v>2.6310710075618509E-2</v>
      </c>
      <c r="L10" s="43">
        <f t="shared" si="0"/>
        <v>65.621319557609098</v>
      </c>
      <c r="M10" s="23">
        <f t="shared" si="1"/>
        <v>14.87460204618311</v>
      </c>
      <c r="N10" s="23">
        <f t="shared" si="2"/>
        <v>46.646161011080579</v>
      </c>
      <c r="O10" s="23">
        <f t="shared" si="3"/>
        <v>8.709483567585993</v>
      </c>
      <c r="P10" s="12"/>
      <c r="R10" s="3">
        <v>2015</v>
      </c>
      <c r="S10" s="13">
        <f t="shared" si="4"/>
        <v>0.18912230289335996</v>
      </c>
      <c r="T10" s="13">
        <f t="shared" si="5"/>
        <v>0.34117900329315187</v>
      </c>
    </row>
    <row r="11" spans="2:20" x14ac:dyDescent="0.25">
      <c r="B11" s="3">
        <v>2016</v>
      </c>
      <c r="C11" s="8">
        <v>2930</v>
      </c>
      <c r="D11" s="8">
        <v>34879.789976619999</v>
      </c>
      <c r="E11" s="8">
        <v>8747.8487238300004</v>
      </c>
      <c r="F11" s="9">
        <v>5847.8397527200004</v>
      </c>
      <c r="G11" s="8">
        <v>36269.98144268</v>
      </c>
      <c r="H11" s="8">
        <v>7786.7791940400002</v>
      </c>
      <c r="I11" s="9">
        <v>3903.5332593100002</v>
      </c>
      <c r="J11" s="4"/>
      <c r="K11" s="21">
        <f>I11/Total!I11</f>
        <v>3.1866118920321387E-2</v>
      </c>
      <c r="L11" s="43">
        <f t="shared" si="0"/>
        <v>66.848889793783357</v>
      </c>
      <c r="M11" s="23">
        <f t="shared" si="1"/>
        <v>16.765696572828624</v>
      </c>
      <c r="N11" s="23">
        <f t="shared" si="2"/>
        <v>50.130267753036641</v>
      </c>
      <c r="O11" s="23">
        <f t="shared" si="3"/>
        <v>10.762435226163619</v>
      </c>
      <c r="P11" s="12"/>
      <c r="R11" s="3">
        <v>2016</v>
      </c>
      <c r="S11" s="13">
        <f t="shared" si="4"/>
        <v>0.11042609115795088</v>
      </c>
      <c r="T11" s="13">
        <f t="shared" si="5"/>
        <v>0.1935731713105675</v>
      </c>
    </row>
    <row r="12" spans="2:20" x14ac:dyDescent="0.25">
      <c r="B12" s="3">
        <v>2017</v>
      </c>
      <c r="C12" s="8">
        <v>2962</v>
      </c>
      <c r="D12" s="8">
        <v>39027.785679879998</v>
      </c>
      <c r="E12" s="8">
        <v>9722.9857034100005</v>
      </c>
      <c r="F12" s="9">
        <v>6662.2528269000004</v>
      </c>
      <c r="G12" s="8">
        <v>40151.141372910002</v>
      </c>
      <c r="H12" s="8">
        <v>8365.88998842</v>
      </c>
      <c r="I12" s="9">
        <v>4270.1604995999996</v>
      </c>
      <c r="J12" s="4"/>
      <c r="K12" s="21">
        <f>I12/Total!I12</f>
        <v>3.1860110139529829E-2</v>
      </c>
      <c r="L12" s="43">
        <f t="shared" si="0"/>
        <v>68.520648184882617</v>
      </c>
      <c r="M12" s="23">
        <f t="shared" si="1"/>
        <v>17.070537594795169</v>
      </c>
      <c r="N12" s="23">
        <f t="shared" si="2"/>
        <v>51.042513175654022</v>
      </c>
      <c r="O12" s="23">
        <f t="shared" si="3"/>
        <v>10.635215721366963</v>
      </c>
      <c r="P12" s="12"/>
      <c r="R12" s="3">
        <v>2017</v>
      </c>
      <c r="S12" s="13">
        <f t="shared" si="4"/>
        <v>0.1392673377893423</v>
      </c>
      <c r="T12" s="13">
        <f t="shared" si="5"/>
        <v>9.3921894841189513E-2</v>
      </c>
    </row>
    <row r="13" spans="2:20" x14ac:dyDescent="0.25">
      <c r="B13" s="3">
        <v>2018</v>
      </c>
      <c r="C13" s="8">
        <v>2945</v>
      </c>
      <c r="D13" s="8">
        <v>40725.001809480003</v>
      </c>
      <c r="E13" s="8">
        <v>9524.9925346500004</v>
      </c>
      <c r="F13" s="9">
        <v>6302.8531524700002</v>
      </c>
      <c r="G13" s="8">
        <v>40951.52243243</v>
      </c>
      <c r="H13" s="8">
        <v>7889.2195697400002</v>
      </c>
      <c r="I13" s="9">
        <v>3731.1739327700002</v>
      </c>
      <c r="J13" s="4"/>
      <c r="K13" s="21">
        <f>I13/Total!I13</f>
        <v>2.6742367943736731E-2</v>
      </c>
      <c r="L13" s="43">
        <f t="shared" si="0"/>
        <v>66.171738503116856</v>
      </c>
      <c r="M13" s="23">
        <f t="shared" si="1"/>
        <v>15.476618471267486</v>
      </c>
      <c r="N13" s="23">
        <f t="shared" si="2"/>
        <v>47.294588517745687</v>
      </c>
      <c r="O13" s="23">
        <f t="shared" si="3"/>
        <v>9.1111971207576854</v>
      </c>
      <c r="P13" s="12"/>
      <c r="R13" s="3">
        <v>2018</v>
      </c>
      <c r="S13" s="13">
        <f t="shared" si="4"/>
        <v>-5.3945667294231447E-2</v>
      </c>
      <c r="T13" s="13">
        <f t="shared" si="5"/>
        <v>-0.12622161787138642</v>
      </c>
    </row>
    <row r="14" spans="2:20" x14ac:dyDescent="0.25">
      <c r="B14" s="3">
        <v>2019</v>
      </c>
      <c r="C14" s="8">
        <v>2928</v>
      </c>
      <c r="D14" s="8">
        <v>40448.053423500001</v>
      </c>
      <c r="E14" s="8">
        <v>10121.1976275</v>
      </c>
      <c r="F14" s="9">
        <v>6802.0681567600004</v>
      </c>
      <c r="G14" s="8">
        <v>41328.154957209998</v>
      </c>
      <c r="H14" s="8">
        <v>8235.9071405199993</v>
      </c>
      <c r="I14" s="9">
        <v>3788.4943661799998</v>
      </c>
      <c r="J14" s="4"/>
      <c r="K14" s="21">
        <f>I14/Total!I14</f>
        <v>2.5801094521497783E-2</v>
      </c>
      <c r="L14" s="43">
        <f t="shared" si="0"/>
        <v>67.206158866795633</v>
      </c>
      <c r="M14" s="23">
        <f t="shared" si="1"/>
        <v>16.816799774122263</v>
      </c>
      <c r="N14" s="23">
        <f t="shared" si="2"/>
        <v>45.999721725138365</v>
      </c>
      <c r="O14" s="23">
        <f t="shared" si="3"/>
        <v>9.1668606307310352</v>
      </c>
      <c r="P14" s="12"/>
      <c r="R14" s="3">
        <v>2019</v>
      </c>
      <c r="S14" s="13">
        <f t="shared" si="4"/>
        <v>7.9204606582713222E-2</v>
      </c>
      <c r="T14" s="13">
        <f t="shared" si="5"/>
        <v>1.5362573399907209E-2</v>
      </c>
    </row>
    <row r="15" spans="2:20" x14ac:dyDescent="0.25">
      <c r="B15" s="3">
        <v>2020</v>
      </c>
      <c r="C15" s="8">
        <v>2919</v>
      </c>
      <c r="D15" s="8">
        <v>37238.31109281</v>
      </c>
      <c r="E15" s="8">
        <v>9603.8162931700008</v>
      </c>
      <c r="F15" s="9">
        <v>6218.84636976</v>
      </c>
      <c r="G15" s="8">
        <v>38185.784038359998</v>
      </c>
      <c r="H15" s="8">
        <v>8558.32037408</v>
      </c>
      <c r="I15" s="9">
        <v>4047.51967289</v>
      </c>
      <c r="J15" s="4"/>
      <c r="K15" s="21">
        <f>I15/Total!I15</f>
        <v>3.4958726765217482E-2</v>
      </c>
      <c r="L15" s="43">
        <f t="shared" si="0"/>
        <v>64.753908029068512</v>
      </c>
      <c r="M15" s="23">
        <f t="shared" si="1"/>
        <v>16.70013002002322</v>
      </c>
      <c r="N15" s="23">
        <f t="shared" si="2"/>
        <v>47.293388141304526</v>
      </c>
      <c r="O15" s="23">
        <f t="shared" si="3"/>
        <v>10.59954581219025</v>
      </c>
      <c r="P15" s="12"/>
      <c r="R15" s="3">
        <v>2020</v>
      </c>
      <c r="S15" s="13">
        <f t="shared" si="4"/>
        <v>-8.5741832272054674E-2</v>
      </c>
      <c r="T15" s="13">
        <f t="shared" si="5"/>
        <v>6.8371569724988035E-2</v>
      </c>
    </row>
    <row r="16" spans="2:20" x14ac:dyDescent="0.25">
      <c r="B16" s="3">
        <v>2021</v>
      </c>
      <c r="C16" s="8">
        <v>2927</v>
      </c>
      <c r="D16" s="8">
        <v>47065.237936209996</v>
      </c>
      <c r="E16" s="8">
        <v>10951.962732890001</v>
      </c>
      <c r="F16" s="9">
        <v>7453.3538450599999</v>
      </c>
      <c r="G16" s="8">
        <v>50548.968250619997</v>
      </c>
      <c r="H16" s="8">
        <v>10042.53626504</v>
      </c>
      <c r="I16" s="9">
        <v>5251.3418680499999</v>
      </c>
      <c r="J16" s="4"/>
      <c r="K16" s="21">
        <f>I16/Total!I16</f>
        <v>3.3713123634189948E-2</v>
      </c>
      <c r="L16" s="43">
        <f t="shared" si="0"/>
        <v>68.054959890218797</v>
      </c>
      <c r="M16" s="23">
        <f t="shared" si="1"/>
        <v>15.836218346886771</v>
      </c>
      <c r="N16" s="23">
        <f t="shared" si="2"/>
        <v>52.290992329606325</v>
      </c>
      <c r="O16" s="23">
        <f t="shared" si="3"/>
        <v>10.388623249467789</v>
      </c>
      <c r="P16" s="12"/>
      <c r="R16" s="3">
        <v>2021</v>
      </c>
      <c r="S16" s="13">
        <f t="shared" si="4"/>
        <v>0.19851068862272636</v>
      </c>
      <c r="T16" s="13">
        <f t="shared" si="5"/>
        <v>0.29742219740724574</v>
      </c>
    </row>
    <row r="17" spans="2:20" x14ac:dyDescent="0.25">
      <c r="B17" s="3">
        <v>2022</v>
      </c>
      <c r="C17" s="8">
        <v>2932</v>
      </c>
      <c r="D17" s="8">
        <v>58384.498433779998</v>
      </c>
      <c r="E17" s="8">
        <v>12353.486128299999</v>
      </c>
      <c r="F17" s="9">
        <v>8578.9815324499996</v>
      </c>
      <c r="G17" s="8">
        <v>60076.452924099998</v>
      </c>
      <c r="H17" s="8">
        <v>9115.2813169399997</v>
      </c>
      <c r="I17" s="9">
        <v>4023.73530927</v>
      </c>
      <c r="J17" s="25"/>
      <c r="K17" s="21">
        <f>I17/Total!I17</f>
        <v>2.1912341557412972E-2</v>
      </c>
      <c r="L17" s="43">
        <f t="shared" si="0"/>
        <v>69.445834506559478</v>
      </c>
      <c r="M17" s="23">
        <f t="shared" si="1"/>
        <v>14.693937196669292</v>
      </c>
      <c r="N17" s="23">
        <f t="shared" si="2"/>
        <v>44.142744138814663</v>
      </c>
      <c r="O17" s="23">
        <f t="shared" si="3"/>
        <v>6.697691214149323</v>
      </c>
      <c r="P17" s="17"/>
      <c r="R17" s="3">
        <v>2022</v>
      </c>
      <c r="S17" s="13">
        <f t="shared" si="4"/>
        <v>0.15102297714418222</v>
      </c>
      <c r="T17" s="13">
        <f t="shared" si="5"/>
        <v>-0.23377007051263476</v>
      </c>
    </row>
    <row r="18" spans="2:20" x14ac:dyDescent="0.25">
      <c r="B18" s="5">
        <v>2023</v>
      </c>
      <c r="C18" s="63">
        <v>2948</v>
      </c>
      <c r="D18" s="63">
        <v>50653.56435642</v>
      </c>
      <c r="E18" s="63">
        <v>12365.62192546</v>
      </c>
      <c r="F18" s="10">
        <v>8381.5488086700007</v>
      </c>
      <c r="G18" s="63">
        <v>50837.496408289997</v>
      </c>
      <c r="H18" s="63">
        <v>9214.4239073200006</v>
      </c>
      <c r="I18" s="10">
        <v>3791.7828844700002</v>
      </c>
      <c r="J18" s="25"/>
      <c r="K18" s="21">
        <f>I18/Total!I18</f>
        <v>1.9261794260753778E-2</v>
      </c>
      <c r="L18" s="43">
        <f t="shared" si="0"/>
        <v>67.781053465761758</v>
      </c>
      <c r="M18" s="23">
        <f t="shared" si="1"/>
        <v>16.546809519057458</v>
      </c>
      <c r="N18" s="23">
        <f t="shared" ref="N18" si="6">I18/H18*100</f>
        <v>41.150514916703393</v>
      </c>
      <c r="O18" s="23">
        <f t="shared" ref="O18" si="7">I18/G18*100</f>
        <v>7.4586341821736122</v>
      </c>
      <c r="P18" s="17"/>
      <c r="R18" s="5">
        <v>2023</v>
      </c>
      <c r="S18" s="13">
        <f t="shared" si="4"/>
        <v>-2.3013538732215455E-2</v>
      </c>
      <c r="T18" s="13">
        <f t="shared" si="5"/>
        <v>-5.7646044526244333E-2</v>
      </c>
    </row>
    <row r="19" spans="2:20" x14ac:dyDescent="0.25">
      <c r="B19" s="5">
        <v>2024</v>
      </c>
      <c r="C19" s="8">
        <v>3045</v>
      </c>
      <c r="D19" s="8">
        <v>51749.050582019998</v>
      </c>
      <c r="E19" s="8">
        <v>12601.63400265</v>
      </c>
      <c r="F19" s="9">
        <v>8258.1065501800003</v>
      </c>
      <c r="G19" s="49">
        <f>G18*(1+G22)</f>
        <v>51386.92649818596</v>
      </c>
      <c r="H19" s="49">
        <f t="shared" ref="H19:I19" si="8">H18*(1+H22)</f>
        <v>10018.335431828382</v>
      </c>
      <c r="I19" s="55">
        <f t="shared" si="8"/>
        <v>4183.423592640067</v>
      </c>
      <c r="J19" s="25"/>
      <c r="K19" s="21">
        <f>I19/Total!I19</f>
        <v>1.9376082459943173E-2</v>
      </c>
      <c r="L19" s="43">
        <f t="shared" ref="L19" si="9">F19/E19*100</f>
        <v>65.532029802193918</v>
      </c>
      <c r="M19" s="23">
        <f t="shared" ref="M19" si="10">F19/D19*100</f>
        <v>15.957986585843271</v>
      </c>
      <c r="N19" s="62">
        <f t="shared" ref="N19" si="11">I19/H19*100</f>
        <v>41.757671432614202</v>
      </c>
      <c r="O19" s="62">
        <f t="shared" ref="O19" si="12">I19/G19*100</f>
        <v>8.1410270621803953</v>
      </c>
      <c r="P19" s="17"/>
      <c r="R19" s="5">
        <v>2024</v>
      </c>
      <c r="S19" s="13">
        <f>F19/F18-1</f>
        <v>-1.4727857739408434E-2</v>
      </c>
      <c r="T19" s="54">
        <f t="shared" si="5"/>
        <v>0.1032866912749959</v>
      </c>
    </row>
    <row r="20" spans="2:20" x14ac:dyDescent="0.25">
      <c r="B20" s="5">
        <v>2025</v>
      </c>
      <c r="C20" s="6"/>
      <c r="D20" s="49">
        <f>D19*(SUM(D88:D90)/SUM(D84:D86))</f>
        <v>51433.659838695072</v>
      </c>
      <c r="E20" s="49">
        <f>E19*(SUM(E88:E90)/SUM(E84:E86))</f>
        <v>12145.539482122231</v>
      </c>
      <c r="F20" s="49">
        <f>F19*(SUM(F88:F90)/SUM(F84:F86))</f>
        <v>7557.6833416646386</v>
      </c>
      <c r="I20" s="19">
        <f>I19*(1+T20)</f>
        <v>3828.6004915416743</v>
      </c>
      <c r="J20" s="25"/>
      <c r="K20" s="21"/>
      <c r="L20" s="43">
        <f t="shared" ref="L20" si="13">F20/E20*100</f>
        <v>62.225999534967215</v>
      </c>
      <c r="M20" s="23">
        <f t="shared" ref="M20" si="14">F20/D20*100</f>
        <v>14.694041538881059</v>
      </c>
      <c r="N20" s="60">
        <f>N19*(L20/L19)</f>
        <v>39.651035546897923</v>
      </c>
      <c r="O20" s="60">
        <f>O19*(M20/M19)</f>
        <v>7.4962207279303978</v>
      </c>
      <c r="P20" s="17"/>
      <c r="R20" s="5">
        <v>2025</v>
      </c>
      <c r="S20" s="13">
        <f>F20/F19-1</f>
        <v>-8.4816441185309621E-2</v>
      </c>
      <c r="T20" s="15">
        <f>+S20</f>
        <v>-8.4816441185309621E-2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1.0807575681605952E-2</v>
      </c>
      <c r="H22" s="54">
        <v>8.7244903489815506E-2</v>
      </c>
      <c r="I22" s="54">
        <v>0.1032866912749959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2802</v>
      </c>
      <c r="D24" s="8">
        <v>6414.6484710500099</v>
      </c>
      <c r="E24" s="8">
        <v>1483.54672052001</v>
      </c>
      <c r="F24" s="8">
        <v>842.06100958001196</v>
      </c>
      <c r="L24" s="23">
        <f t="shared" ref="L24:L55" si="15">F24/E24*100</f>
        <v>56.759992653608805</v>
      </c>
      <c r="M24" s="12">
        <f t="shared" ref="M24:M55" si="16">F24/D24*100</f>
        <v>13.127157526719083</v>
      </c>
      <c r="N24" s="12"/>
      <c r="O24" s="26"/>
      <c r="P24" s="26">
        <f>L24/$J$53*100</f>
        <v>85.199739930290306</v>
      </c>
      <c r="Q24" s="12">
        <f t="shared" ref="Q24:Q81" si="17">M24/$K$53*100</f>
        <v>78.361165323485864</v>
      </c>
      <c r="R24" s="7" t="s">
        <v>18</v>
      </c>
    </row>
    <row r="25" spans="2:20" x14ac:dyDescent="0.25">
      <c r="B25" s="7" t="s">
        <v>19</v>
      </c>
      <c r="C25" s="8">
        <v>2826</v>
      </c>
      <c r="D25" s="8">
        <v>6914.5013232600004</v>
      </c>
      <c r="E25" s="8">
        <v>1485.3984502600099</v>
      </c>
      <c r="F25" s="8">
        <v>847.58322191000605</v>
      </c>
      <c r="J25" s="18">
        <f>AVERAGE(L24:L27)</f>
        <v>55.147428481094394</v>
      </c>
      <c r="K25" s="18">
        <f>AVERAGE(M24:M27)</f>
        <v>11.799880775066727</v>
      </c>
      <c r="L25" s="23">
        <f t="shared" si="15"/>
        <v>57.061000821809252</v>
      </c>
      <c r="M25" s="12">
        <f t="shared" si="16"/>
        <v>12.258052783340759</v>
      </c>
      <c r="N25" s="18">
        <f>J25/$J$53*100</f>
        <v>82.779196133577955</v>
      </c>
      <c r="O25" s="18">
        <f>K25/$K$53*100</f>
        <v>70.438128462341069</v>
      </c>
      <c r="P25" s="26">
        <f t="shared" ref="P25:P81" si="18">L25/$J$53*100</f>
        <v>85.651569052328441</v>
      </c>
      <c r="Q25" s="12">
        <f t="shared" si="17"/>
        <v>73.173137348604371</v>
      </c>
      <c r="R25" s="7" t="s">
        <v>19</v>
      </c>
    </row>
    <row r="26" spans="2:20" x14ac:dyDescent="0.25">
      <c r="B26" s="7" t="s">
        <v>20</v>
      </c>
      <c r="C26" s="8">
        <v>2836</v>
      </c>
      <c r="D26" s="8">
        <v>6963.6919028700104</v>
      </c>
      <c r="E26" s="8">
        <v>1533.15944655001</v>
      </c>
      <c r="F26" s="8">
        <v>950.30806595000797</v>
      </c>
      <c r="J26" s="18">
        <f t="shared" ref="J26:J80" si="19">AVERAGE(L25:L28)</f>
        <v>55.919835202452219</v>
      </c>
      <c r="K26" s="18">
        <f t="shared" ref="K26:K80" si="20">AVERAGE(M25:M28)</f>
        <v>11.731686248389048</v>
      </c>
      <c r="L26" s="23">
        <f t="shared" si="15"/>
        <v>61.983642215976786</v>
      </c>
      <c r="M26" s="12">
        <f t="shared" si="16"/>
        <v>13.646612733661417</v>
      </c>
      <c r="N26" s="18">
        <f t="shared" ref="N26:N80" si="21">J26/$J$53*100</f>
        <v>83.938619324164137</v>
      </c>
      <c r="O26" s="18">
        <f t="shared" ref="O26:O80" si="22">K26/$K$53*100</f>
        <v>70.031048516185962</v>
      </c>
      <c r="P26" s="26">
        <f t="shared" si="18"/>
        <v>93.040713182643799</v>
      </c>
      <c r="Q26" s="12">
        <f t="shared" si="17"/>
        <v>81.461997721246192</v>
      </c>
      <c r="R26" s="7" t="s">
        <v>20</v>
      </c>
    </row>
    <row r="27" spans="2:20" x14ac:dyDescent="0.25">
      <c r="B27" s="7" t="s">
        <v>21</v>
      </c>
      <c r="C27" s="8">
        <v>2845</v>
      </c>
      <c r="D27" s="8">
        <v>7100.9999035800101</v>
      </c>
      <c r="E27" s="8">
        <v>1295.0482527300101</v>
      </c>
      <c r="F27" s="8">
        <v>579.98837314001105</v>
      </c>
      <c r="J27" s="18">
        <f t="shared" si="19"/>
        <v>56.922170904849267</v>
      </c>
      <c r="K27" s="18">
        <f t="shared" si="20"/>
        <v>11.807562014032259</v>
      </c>
      <c r="L27" s="23">
        <f t="shared" si="15"/>
        <v>44.785078232982741</v>
      </c>
      <c r="M27" s="12">
        <f t="shared" si="16"/>
        <v>8.1677000565456499</v>
      </c>
      <c r="N27" s="18">
        <f t="shared" si="21"/>
        <v>85.443178031354933</v>
      </c>
      <c r="O27" s="18">
        <f t="shared" si="22"/>
        <v>70.483980798251736</v>
      </c>
      <c r="P27" s="26">
        <f t="shared" si="18"/>
        <v>67.224762369049287</v>
      </c>
      <c r="Q27" s="12">
        <f t="shared" si="17"/>
        <v>48.756213456027872</v>
      </c>
      <c r="R27" s="7" t="s">
        <v>21</v>
      </c>
    </row>
    <row r="28" spans="2:20" x14ac:dyDescent="0.25">
      <c r="B28" s="7" t="s">
        <v>22</v>
      </c>
      <c r="C28" s="8">
        <v>2797</v>
      </c>
      <c r="D28" s="8">
        <v>7318.8125369599902</v>
      </c>
      <c r="E28" s="8">
        <v>1571.9196542699799</v>
      </c>
      <c r="F28" s="8">
        <v>940.78793253997696</v>
      </c>
      <c r="J28" s="18">
        <f t="shared" si="19"/>
        <v>57.05178340572364</v>
      </c>
      <c r="K28" s="18">
        <f t="shared" si="20"/>
        <v>11.3913378949561</v>
      </c>
      <c r="L28" s="23">
        <f t="shared" si="15"/>
        <v>59.849619539040063</v>
      </c>
      <c r="M28" s="12">
        <f t="shared" si="16"/>
        <v>12.854379420008364</v>
      </c>
      <c r="N28" s="18">
        <f t="shared" si="21"/>
        <v>85.637733225073916</v>
      </c>
      <c r="O28" s="18">
        <f t="shared" si="22"/>
        <v>67.999375357952658</v>
      </c>
      <c r="P28" s="26">
        <f t="shared" si="18"/>
        <v>89.837432692634948</v>
      </c>
      <c r="Q28" s="12">
        <f t="shared" si="17"/>
        <v>76.732845538865405</v>
      </c>
      <c r="R28" s="7" t="s">
        <v>22</v>
      </c>
      <c r="S28" s="13">
        <f t="shared" ref="S28:S59" si="23">F28/F24-1</f>
        <v>0.11724438233900214</v>
      </c>
      <c r="T28" s="14">
        <f>AVERAGE(S28:S29)</f>
        <v>0.15843407598283621</v>
      </c>
    </row>
    <row r="29" spans="2:20" x14ac:dyDescent="0.25">
      <c r="B29" s="7" t="s">
        <v>23</v>
      </c>
      <c r="C29" s="8">
        <v>2813</v>
      </c>
      <c r="D29" s="8">
        <v>8094.3872893799899</v>
      </c>
      <c r="E29" s="8">
        <v>1664.93410595</v>
      </c>
      <c r="F29" s="8">
        <v>1016.78097974</v>
      </c>
      <c r="J29" s="18">
        <f t="shared" si="19"/>
        <v>57.14880651114855</v>
      </c>
      <c r="K29" s="18">
        <f t="shared" si="20"/>
        <v>11.041542377348337</v>
      </c>
      <c r="L29" s="23">
        <f t="shared" si="15"/>
        <v>61.070343631397463</v>
      </c>
      <c r="M29" s="12">
        <f t="shared" si="16"/>
        <v>12.561555845913604</v>
      </c>
      <c r="N29" s="18">
        <f t="shared" si="21"/>
        <v>85.783370018931151</v>
      </c>
      <c r="O29" s="18">
        <f t="shared" si="22"/>
        <v>65.911308361812402</v>
      </c>
      <c r="P29" s="26">
        <f t="shared" si="18"/>
        <v>91.66980388109171</v>
      </c>
      <c r="Q29" s="12">
        <f t="shared" si="17"/>
        <v>74.984866476867467</v>
      </c>
      <c r="R29" s="7" t="s">
        <v>23</v>
      </c>
      <c r="S29" s="13">
        <f t="shared" si="23"/>
        <v>0.19962376962667028</v>
      </c>
      <c r="T29" s="14">
        <f>+T28</f>
        <v>0.15843407598283621</v>
      </c>
    </row>
    <row r="30" spans="2:20" x14ac:dyDescent="0.25">
      <c r="B30" s="7" t="s">
        <v>24</v>
      </c>
      <c r="C30" s="8">
        <v>2808</v>
      </c>
      <c r="D30" s="8">
        <v>8173.70542320001</v>
      </c>
      <c r="E30" s="8">
        <v>1566.9078533900099</v>
      </c>
      <c r="F30" s="8">
        <v>979.35019152000905</v>
      </c>
      <c r="J30" s="30">
        <f t="shared" si="19"/>
        <v>57.271062056064373</v>
      </c>
      <c r="K30" s="30">
        <f t="shared" si="20"/>
        <v>10.714003184557388</v>
      </c>
      <c r="L30" s="31">
        <f t="shared" si="15"/>
        <v>62.502092219474292</v>
      </c>
      <c r="M30" s="26">
        <f t="shared" si="16"/>
        <v>11.981716257356787</v>
      </c>
      <c r="N30" s="30">
        <f t="shared" si="21"/>
        <v>85.966882034082943</v>
      </c>
      <c r="O30" s="30">
        <f t="shared" si="22"/>
        <v>63.956098120450463</v>
      </c>
      <c r="P30" s="26">
        <f t="shared" si="18"/>
        <v>93.818933957519761</v>
      </c>
      <c r="Q30" s="26">
        <f t="shared" si="17"/>
        <v>71.523575960049939</v>
      </c>
      <c r="R30" s="29" t="s">
        <v>24</v>
      </c>
      <c r="S30" s="32">
        <f t="shared" si="23"/>
        <v>3.0560748256901471E-2</v>
      </c>
      <c r="T30" s="34">
        <f t="shared" ref="T30:T78" si="24">0.078396*S33+1.56291*T29-0.641306*T28</f>
        <v>0.14524846167217548</v>
      </c>
    </row>
    <row r="31" spans="2:20" x14ac:dyDescent="0.25">
      <c r="B31" s="7" t="s">
        <v>25</v>
      </c>
      <c r="C31" s="8">
        <v>2817</v>
      </c>
      <c r="D31" s="8">
        <v>8324.4966145599992</v>
      </c>
      <c r="E31" s="8">
        <v>1247.30020594999</v>
      </c>
      <c r="F31" s="8">
        <v>563.44505060999404</v>
      </c>
      <c r="J31" s="30">
        <f t="shared" si="19"/>
        <v>56.955979712753958</v>
      </c>
      <c r="K31" s="30">
        <f t="shared" si="20"/>
        <v>10.276690767896682</v>
      </c>
      <c r="L31" s="31">
        <f t="shared" si="15"/>
        <v>45.173170654682401</v>
      </c>
      <c r="M31" s="26">
        <f t="shared" si="16"/>
        <v>6.7685179861145945</v>
      </c>
      <c r="N31" s="30">
        <f t="shared" si="21"/>
        <v>85.493926833568707</v>
      </c>
      <c r="O31" s="30">
        <f t="shared" si="22"/>
        <v>61.345608339230665</v>
      </c>
      <c r="P31" s="26">
        <f t="shared" si="18"/>
        <v>67.80730954447823</v>
      </c>
      <c r="Q31" s="26">
        <f t="shared" si="17"/>
        <v>40.403945471466841</v>
      </c>
      <c r="R31" s="29" t="s">
        <v>25</v>
      </c>
      <c r="S31" s="32">
        <f t="shared" si="23"/>
        <v>-2.85235416711076E-2</v>
      </c>
      <c r="T31" s="34">
        <f t="shared" si="24"/>
        <v>0.13688381213629569</v>
      </c>
    </row>
    <row r="32" spans="2:20" x14ac:dyDescent="0.25">
      <c r="B32" s="7" t="s">
        <v>26</v>
      </c>
      <c r="C32" s="8">
        <v>2790</v>
      </c>
      <c r="D32" s="8">
        <v>8925.9412955200005</v>
      </c>
      <c r="E32" s="8">
        <v>1707.74566232999</v>
      </c>
      <c r="F32" s="8">
        <v>1030.4305366599899</v>
      </c>
      <c r="J32" s="30">
        <f t="shared" si="19"/>
        <v>57.516785721125217</v>
      </c>
      <c r="K32" s="30">
        <f t="shared" si="20"/>
        <v>10.447711490574019</v>
      </c>
      <c r="L32" s="31">
        <f t="shared" si="15"/>
        <v>60.338641718703336</v>
      </c>
      <c r="M32" s="26">
        <f t="shared" si="16"/>
        <v>11.544222648844565</v>
      </c>
      <c r="N32" s="30">
        <f t="shared" si="21"/>
        <v>86.335726203701952</v>
      </c>
      <c r="O32" s="30">
        <f t="shared" si="22"/>
        <v>62.366498284078489</v>
      </c>
      <c r="P32" s="26">
        <f t="shared" si="18"/>
        <v>90.571480753242042</v>
      </c>
      <c r="Q32" s="26">
        <f t="shared" si="17"/>
        <v>68.912004573417605</v>
      </c>
      <c r="R32" s="29" t="s">
        <v>26</v>
      </c>
      <c r="S32" s="32">
        <f t="shared" si="23"/>
        <v>9.5284602426810805E-2</v>
      </c>
      <c r="T32" s="34">
        <f t="shared" si="24"/>
        <v>0.12373044973473887</v>
      </c>
    </row>
    <row r="33" spans="2:20" x14ac:dyDescent="0.25">
      <c r="B33" s="7" t="s">
        <v>27</v>
      </c>
      <c r="C33" s="8">
        <v>2809</v>
      </c>
      <c r="D33" s="8">
        <v>9312.1564161799997</v>
      </c>
      <c r="E33" s="8">
        <v>1683.4285630899899</v>
      </c>
      <c r="F33" s="8">
        <v>1006.85886360999</v>
      </c>
      <c r="J33" s="30">
        <f t="shared" si="19"/>
        <v>57.51704271219954</v>
      </c>
      <c r="K33" s="30">
        <f t="shared" si="20"/>
        <v>10.513294267390899</v>
      </c>
      <c r="L33" s="31">
        <f t="shared" si="15"/>
        <v>59.810014258155789</v>
      </c>
      <c r="M33" s="26">
        <f t="shared" si="16"/>
        <v>10.812306179270774</v>
      </c>
      <c r="N33" s="30">
        <f t="shared" si="21"/>
        <v>86.336111960846608</v>
      </c>
      <c r="O33" s="30">
        <f t="shared" si="22"/>
        <v>62.757987668285274</v>
      </c>
      <c r="P33" s="26">
        <f t="shared" si="18"/>
        <v>89.777983079034769</v>
      </c>
      <c r="Q33" s="26">
        <f t="shared" si="17"/>
        <v>64.542907351988248</v>
      </c>
      <c r="R33" s="29" t="s">
        <v>27</v>
      </c>
      <c r="S33" s="32">
        <f t="shared" si="23"/>
        <v>-9.7583612672881292E-3</v>
      </c>
      <c r="T33" s="34">
        <f t="shared" si="24"/>
        <v>0.14489753380842932</v>
      </c>
    </row>
    <row r="34" spans="2:20" x14ac:dyDescent="0.25">
      <c r="B34" s="7" t="s">
        <v>28</v>
      </c>
      <c r="C34" s="8">
        <v>2813</v>
      </c>
      <c r="D34" s="8">
        <v>8864.3490913200203</v>
      </c>
      <c r="E34" s="8">
        <v>1734.0878331700201</v>
      </c>
      <c r="F34" s="8">
        <v>1122.7406516900201</v>
      </c>
      <c r="J34" s="30">
        <f t="shared" si="19"/>
        <v>59.854832072863005</v>
      </c>
      <c r="K34" s="30">
        <f t="shared" si="20"/>
        <v>11.845435204964048</v>
      </c>
      <c r="L34" s="31">
        <f t="shared" si="15"/>
        <v>64.74531625295937</v>
      </c>
      <c r="M34" s="26">
        <f t="shared" si="16"/>
        <v>12.665799148066142</v>
      </c>
      <c r="N34" s="30">
        <f t="shared" si="21"/>
        <v>89.845256980576679</v>
      </c>
      <c r="O34" s="30">
        <f t="shared" si="22"/>
        <v>70.710060767955241</v>
      </c>
      <c r="P34" s="26">
        <f t="shared" si="18"/>
        <v>97.186131438052797</v>
      </c>
      <c r="Q34" s="26">
        <f t="shared" si="17"/>
        <v>75.607135739441233</v>
      </c>
      <c r="R34" s="29" t="s">
        <v>28</v>
      </c>
      <c r="S34" s="32">
        <f t="shared" si="23"/>
        <v>0.14641387872448419</v>
      </c>
      <c r="T34" s="34">
        <f t="shared" si="24"/>
        <v>0.18066926013243614</v>
      </c>
    </row>
    <row r="35" spans="2:20" x14ac:dyDescent="0.25">
      <c r="B35" s="7" t="s">
        <v>29</v>
      </c>
      <c r="C35" s="8">
        <v>2841</v>
      </c>
      <c r="D35" s="8">
        <v>8314.6468637800008</v>
      </c>
      <c r="E35" s="8">
        <v>1294.0800091900001</v>
      </c>
      <c r="F35" s="8">
        <v>584.59027364000099</v>
      </c>
      <c r="J35" s="30">
        <f t="shared" si="19"/>
        <v>61.844914569265342</v>
      </c>
      <c r="K35" s="30">
        <f t="shared" si="20"/>
        <v>12.982453447863522</v>
      </c>
      <c r="L35" s="31">
        <f t="shared" si="15"/>
        <v>45.174198618979673</v>
      </c>
      <c r="M35" s="26">
        <f t="shared" si="16"/>
        <v>7.0308490933821188</v>
      </c>
      <c r="N35" s="30">
        <f t="shared" si="21"/>
        <v>92.832475674702451</v>
      </c>
      <c r="O35" s="30">
        <f t="shared" si="22"/>
        <v>77.497369774213027</v>
      </c>
      <c r="P35" s="26">
        <f t="shared" si="18"/>
        <v>67.808852573056825</v>
      </c>
      <c r="Q35" s="26">
        <f t="shared" si="17"/>
        <v>41.969903008294033</v>
      </c>
      <c r="R35" s="29" t="s">
        <v>29</v>
      </c>
      <c r="S35" s="32">
        <f t="shared" si="23"/>
        <v>3.7528456425546475E-2</v>
      </c>
      <c r="T35" s="34">
        <f t="shared" si="24"/>
        <v>0.21006207801386778</v>
      </c>
    </row>
    <row r="36" spans="2:20" x14ac:dyDescent="0.25">
      <c r="B36" s="7" t="s">
        <v>30</v>
      </c>
      <c r="C36" s="8">
        <v>2736</v>
      </c>
      <c r="D36" s="8">
        <v>9168.7159295700094</v>
      </c>
      <c r="E36" s="8">
        <v>2219.8626957700099</v>
      </c>
      <c r="F36" s="8">
        <v>1547.01785434001</v>
      </c>
      <c r="J36" s="30">
        <f t="shared" si="19"/>
        <v>63.053469477670731</v>
      </c>
      <c r="K36" s="30">
        <f t="shared" si="20"/>
        <v>13.888563982335556</v>
      </c>
      <c r="L36" s="31">
        <f t="shared" si="15"/>
        <v>69.689799161357215</v>
      </c>
      <c r="M36" s="26">
        <f t="shared" si="16"/>
        <v>16.872786399137151</v>
      </c>
      <c r="N36" s="30">
        <f t="shared" si="21"/>
        <v>94.646580276794367</v>
      </c>
      <c r="O36" s="30">
        <f t="shared" si="22"/>
        <v>82.90629986807329</v>
      </c>
      <c r="P36" s="26">
        <f t="shared" si="18"/>
        <v>104.60806083216237</v>
      </c>
      <c r="Q36" s="26">
        <f t="shared" si="17"/>
        <v>100.72029697209743</v>
      </c>
      <c r="R36" s="29" t="s">
        <v>30</v>
      </c>
      <c r="S36" s="32">
        <f t="shared" si="23"/>
        <v>0.50133153017230292</v>
      </c>
      <c r="T36" s="34">
        <f t="shared" si="24"/>
        <v>0.24484765432013092</v>
      </c>
    </row>
    <row r="37" spans="2:20" x14ac:dyDescent="0.25">
      <c r="B37" s="7" t="s">
        <v>31</v>
      </c>
      <c r="C37" s="8">
        <v>2764</v>
      </c>
      <c r="D37" s="8">
        <v>9360.6647412000002</v>
      </c>
      <c r="E37" s="8">
        <v>2121.6265186999999</v>
      </c>
      <c r="F37" s="8">
        <v>1437.8335952899999</v>
      </c>
      <c r="J37" s="30">
        <f t="shared" si="19"/>
        <v>65.334368700526738</v>
      </c>
      <c r="K37" s="30">
        <f t="shared" si="20"/>
        <v>14.554252623901316</v>
      </c>
      <c r="L37" s="31">
        <f t="shared" si="15"/>
        <v>67.770344243765138</v>
      </c>
      <c r="M37" s="26">
        <f t="shared" si="16"/>
        <v>15.360379150868674</v>
      </c>
      <c r="N37" s="30">
        <f t="shared" si="21"/>
        <v>98.070330201860259</v>
      </c>
      <c r="O37" s="30">
        <f t="shared" si="22"/>
        <v>86.880057141079746</v>
      </c>
      <c r="P37" s="26">
        <f t="shared" si="18"/>
        <v>101.72685785553787</v>
      </c>
      <c r="Q37" s="26">
        <f t="shared" si="17"/>
        <v>91.692143377019406</v>
      </c>
      <c r="R37" s="29" t="s">
        <v>31</v>
      </c>
      <c r="S37" s="32">
        <f t="shared" si="23"/>
        <v>0.42803887144102193</v>
      </c>
      <c r="T37" s="34">
        <f t="shared" si="24"/>
        <v>0.23338223195852437</v>
      </c>
    </row>
    <row r="38" spans="2:20" x14ac:dyDescent="0.25">
      <c r="B38" s="7" t="s">
        <v>32</v>
      </c>
      <c r="C38" s="8">
        <v>2773</v>
      </c>
      <c r="D38" s="8">
        <v>8704.5356296999998</v>
      </c>
      <c r="E38" s="8">
        <v>2037.9409532299901</v>
      </c>
      <c r="F38" s="8">
        <v>1417.9898568999899</v>
      </c>
      <c r="J38" s="30">
        <f t="shared" si="19"/>
        <v>64.41620135169039</v>
      </c>
      <c r="K38" s="30">
        <f t="shared" si="20"/>
        <v>13.940304145243276</v>
      </c>
      <c r="L38" s="31">
        <f t="shared" si="15"/>
        <v>69.579535886580899</v>
      </c>
      <c r="M38" s="26">
        <f t="shared" si="16"/>
        <v>16.290241285954281</v>
      </c>
      <c r="N38" s="30">
        <f t="shared" si="21"/>
        <v>96.692112628599745</v>
      </c>
      <c r="O38" s="30">
        <f t="shared" si="22"/>
        <v>83.215157246467939</v>
      </c>
      <c r="P38" s="26">
        <f t="shared" si="18"/>
        <v>104.44254984642043</v>
      </c>
      <c r="Q38" s="26">
        <f t="shared" si="17"/>
        <v>97.242856114882329</v>
      </c>
      <c r="R38" s="29" t="s">
        <v>32</v>
      </c>
      <c r="S38" s="32">
        <f t="shared" si="23"/>
        <v>0.26297186689155883</v>
      </c>
      <c r="T38" s="34">
        <f t="shared" si="24"/>
        <v>0.21572684356027652</v>
      </c>
    </row>
    <row r="39" spans="2:20" x14ac:dyDescent="0.25">
      <c r="B39" s="7" t="s">
        <v>33</v>
      </c>
      <c r="C39" s="8">
        <v>2810</v>
      </c>
      <c r="D39" s="8">
        <v>8523.3720832800009</v>
      </c>
      <c r="E39" s="8">
        <v>1521.6490843199999</v>
      </c>
      <c r="F39" s="8">
        <v>826.221908190004</v>
      </c>
      <c r="J39" s="30">
        <f t="shared" si="19"/>
        <v>65.008482122828639</v>
      </c>
      <c r="K39" s="30">
        <f t="shared" si="20"/>
        <v>14.318715534753299</v>
      </c>
      <c r="L39" s="31">
        <f t="shared" si="15"/>
        <v>54.297795510403702</v>
      </c>
      <c r="M39" s="26">
        <f t="shared" si="16"/>
        <v>9.6936036596451594</v>
      </c>
      <c r="N39" s="30">
        <f t="shared" si="21"/>
        <v>97.581157276202987</v>
      </c>
      <c r="O39" s="30">
        <f t="shared" si="22"/>
        <v>85.474043634730563</v>
      </c>
      <c r="P39" s="26">
        <f t="shared" si="18"/>
        <v>81.503852273320348</v>
      </c>
      <c r="Q39" s="26">
        <f t="shared" si="17"/>
        <v>57.864932100319812</v>
      </c>
      <c r="R39" s="29" t="s">
        <v>33</v>
      </c>
      <c r="S39" s="32">
        <f t="shared" si="23"/>
        <v>0.41333502359774665</v>
      </c>
      <c r="T39" s="34">
        <f t="shared" si="24"/>
        <v>0.17822319634419184</v>
      </c>
    </row>
    <row r="40" spans="2:20" x14ac:dyDescent="0.25">
      <c r="B40" s="7" t="s">
        <v>34</v>
      </c>
      <c r="C40" s="8">
        <v>2727</v>
      </c>
      <c r="D40" s="8">
        <v>8735.0668742699909</v>
      </c>
      <c r="E40" s="8">
        <v>1907.58662068999</v>
      </c>
      <c r="F40" s="8">
        <v>1259.3339347799899</v>
      </c>
      <c r="J40" s="30">
        <f t="shared" si="19"/>
        <v>64.486058165251279</v>
      </c>
      <c r="K40" s="30">
        <f t="shared" si="20"/>
        <v>13.914159268184738</v>
      </c>
      <c r="L40" s="31">
        <f t="shared" si="15"/>
        <v>66.017129766011792</v>
      </c>
      <c r="M40" s="26">
        <f t="shared" si="16"/>
        <v>14.416992484504995</v>
      </c>
      <c r="N40" s="30">
        <f t="shared" si="21"/>
        <v>96.796971386846394</v>
      </c>
      <c r="O40" s="30">
        <f t="shared" si="22"/>
        <v>83.059088194247295</v>
      </c>
      <c r="P40" s="26">
        <f t="shared" si="18"/>
        <v>99.095190539120281</v>
      </c>
      <c r="Q40" s="26">
        <f t="shared" si="17"/>
        <v>86.060697393650244</v>
      </c>
      <c r="R40" s="29" t="s">
        <v>34</v>
      </c>
      <c r="S40" s="32">
        <f t="shared" si="23"/>
        <v>-0.18596030986517087</v>
      </c>
      <c r="T40" s="34">
        <f t="shared" si="24"/>
        <v>0.15494422105882169</v>
      </c>
    </row>
    <row r="41" spans="2:20" x14ac:dyDescent="0.25">
      <c r="B41" s="7" t="s">
        <v>35</v>
      </c>
      <c r="C41" s="8">
        <v>2755</v>
      </c>
      <c r="D41" s="8">
        <v>9389.8348404900207</v>
      </c>
      <c r="E41" s="8">
        <v>2258.9892844400101</v>
      </c>
      <c r="F41" s="8">
        <v>1584.4430511100099</v>
      </c>
      <c r="J41" s="30">
        <f t="shared" si="19"/>
        <v>65.568865210501329</v>
      </c>
      <c r="K41" s="30">
        <f t="shared" si="20"/>
        <v>14.437168083281412</v>
      </c>
      <c r="L41" s="31">
        <f t="shared" si="15"/>
        <v>70.13946732831819</v>
      </c>
      <c r="M41" s="26">
        <f t="shared" si="16"/>
        <v>16.874024708908763</v>
      </c>
      <c r="N41" s="30">
        <f t="shared" si="21"/>
        <v>98.422321820081962</v>
      </c>
      <c r="O41" s="30">
        <f t="shared" si="22"/>
        <v>86.181133476480909</v>
      </c>
      <c r="P41" s="26">
        <f t="shared" si="18"/>
        <v>105.28303644595096</v>
      </c>
      <c r="Q41" s="26">
        <f t="shared" si="17"/>
        <v>100.72768893006987</v>
      </c>
      <c r="R41" s="29" t="s">
        <v>35</v>
      </c>
      <c r="S41" s="32">
        <f t="shared" si="23"/>
        <v>0.10196552389669256</v>
      </c>
      <c r="T41" s="34">
        <f t="shared" si="24"/>
        <v>0.13004943298985139</v>
      </c>
    </row>
    <row r="42" spans="2:20" x14ac:dyDescent="0.25">
      <c r="B42" s="7" t="s">
        <v>36</v>
      </c>
      <c r="C42" s="8">
        <v>2777</v>
      </c>
      <c r="D42" s="8">
        <v>8521.9113359000003</v>
      </c>
      <c r="E42" s="8">
        <v>1852.62879922</v>
      </c>
      <c r="F42" s="8">
        <v>1250.33621343</v>
      </c>
      <c r="J42" s="30">
        <f t="shared" si="19"/>
        <v>65.607841490514389</v>
      </c>
      <c r="K42" s="30">
        <f t="shared" si="20"/>
        <v>14.474301778363419</v>
      </c>
      <c r="L42" s="31">
        <f t="shared" si="15"/>
        <v>67.489840056271433</v>
      </c>
      <c r="M42" s="26">
        <f t="shared" si="16"/>
        <v>14.672016219680039</v>
      </c>
      <c r="N42" s="30">
        <f t="shared" si="21"/>
        <v>98.480827270229369</v>
      </c>
      <c r="O42" s="30">
        <f t="shared" si="22"/>
        <v>86.402799104662051</v>
      </c>
      <c r="P42" s="26">
        <f t="shared" si="18"/>
        <v>101.30580628899399</v>
      </c>
      <c r="Q42" s="26">
        <f t="shared" si="17"/>
        <v>87.583034352949241</v>
      </c>
      <c r="R42" s="29" t="s">
        <v>36</v>
      </c>
      <c r="S42" s="32">
        <f t="shared" si="23"/>
        <v>-0.11823331644735058</v>
      </c>
      <c r="T42" s="34">
        <f t="shared" si="24"/>
        <v>8.7891445495052761E-2</v>
      </c>
    </row>
    <row r="43" spans="2:20" x14ac:dyDescent="0.25">
      <c r="B43" s="7" t="s">
        <v>37</v>
      </c>
      <c r="C43" s="8">
        <v>2792</v>
      </c>
      <c r="D43" s="8">
        <v>8328.8955772400095</v>
      </c>
      <c r="E43" s="8">
        <v>1674.27921694001</v>
      </c>
      <c r="F43" s="8">
        <v>981.61355876001005</v>
      </c>
      <c r="J43" s="30">
        <f t="shared" si="19"/>
        <v>64.344098539647973</v>
      </c>
      <c r="K43" s="30">
        <f t="shared" si="20"/>
        <v>13.742023274489739</v>
      </c>
      <c r="L43" s="31">
        <f t="shared" si="15"/>
        <v>58.629023691403894</v>
      </c>
      <c r="M43" s="26">
        <f t="shared" si="16"/>
        <v>11.78563892003185</v>
      </c>
      <c r="N43" s="30">
        <f t="shared" si="21"/>
        <v>96.583882508279856</v>
      </c>
      <c r="O43" s="30">
        <f t="shared" si="22"/>
        <v>82.031540758132408</v>
      </c>
      <c r="P43" s="26">
        <f t="shared" si="18"/>
        <v>88.005254006262575</v>
      </c>
      <c r="Q43" s="26">
        <f t="shared" si="17"/>
        <v>70.353113229254276</v>
      </c>
      <c r="R43" s="29" t="s">
        <v>37</v>
      </c>
      <c r="S43" s="32">
        <f t="shared" si="23"/>
        <v>0.18807495786503781</v>
      </c>
      <c r="T43" s="34">
        <f t="shared" si="24"/>
        <v>4.3853216437855502E-2</v>
      </c>
    </row>
    <row r="44" spans="2:20" x14ac:dyDescent="0.25">
      <c r="B44" s="7" t="s">
        <v>38</v>
      </c>
      <c r="C44" s="8">
        <v>2756</v>
      </c>
      <c r="D44" s="8">
        <v>8886.5415963699998</v>
      </c>
      <c r="E44" s="8">
        <v>1956.0409181</v>
      </c>
      <c r="F44" s="8">
        <v>1294.3716391200001</v>
      </c>
      <c r="J44" s="30">
        <f t="shared" si="19"/>
        <v>63.459315724145661</v>
      </c>
      <c r="K44" s="30">
        <f t="shared" si="20"/>
        <v>13.19886561261846</v>
      </c>
      <c r="L44" s="31">
        <f t="shared" si="15"/>
        <v>66.173034886064031</v>
      </c>
      <c r="M44" s="26">
        <f t="shared" si="16"/>
        <v>14.565527264833023</v>
      </c>
      <c r="N44" s="30">
        <f t="shared" si="21"/>
        <v>95.255776878745479</v>
      </c>
      <c r="O44" s="30">
        <f t="shared" si="22"/>
        <v>78.789219086286735</v>
      </c>
      <c r="P44" s="26">
        <f t="shared" si="18"/>
        <v>99.329212339709898</v>
      </c>
      <c r="Q44" s="26">
        <f t="shared" si="17"/>
        <v>86.947359906374828</v>
      </c>
      <c r="R44" s="29" t="s">
        <v>38</v>
      </c>
      <c r="S44" s="32">
        <f t="shared" si="23"/>
        <v>2.7822409427989747E-2</v>
      </c>
      <c r="T44" s="34">
        <f t="shared" si="24"/>
        <v>-3.5952127457605509E-3</v>
      </c>
    </row>
    <row r="45" spans="2:20" x14ac:dyDescent="0.25">
      <c r="B45" s="7" t="s">
        <v>39</v>
      </c>
      <c r="C45" s="8">
        <v>2766</v>
      </c>
      <c r="D45" s="8">
        <v>9043.6022726600004</v>
      </c>
      <c r="E45" s="8">
        <v>1937.6692562799999</v>
      </c>
      <c r="F45" s="8">
        <v>1261.1222603900001</v>
      </c>
      <c r="J45" s="30">
        <f t="shared" si="19"/>
        <v>61.961122050186347</v>
      </c>
      <c r="K45" s="30">
        <f t="shared" si="20"/>
        <v>12.545016363713522</v>
      </c>
      <c r="L45" s="31">
        <f t="shared" si="15"/>
        <v>65.084495524852542</v>
      </c>
      <c r="M45" s="26">
        <f t="shared" si="16"/>
        <v>13.944910693414045</v>
      </c>
      <c r="N45" s="30">
        <f t="shared" si="21"/>
        <v>93.006909227096415</v>
      </c>
      <c r="O45" s="30">
        <f t="shared" si="22"/>
        <v>74.88613580372612</v>
      </c>
      <c r="P45" s="26">
        <f t="shared" si="18"/>
        <v>97.695257398152918</v>
      </c>
      <c r="Q45" s="26">
        <f t="shared" si="17"/>
        <v>83.242655543951258</v>
      </c>
      <c r="R45" s="29" t="s">
        <v>39</v>
      </c>
      <c r="S45" s="32">
        <f t="shared" si="23"/>
        <v>-0.20405958452940398</v>
      </c>
      <c r="T45" s="34">
        <f t="shared" si="24"/>
        <v>-3.636721327989495E-2</v>
      </c>
    </row>
    <row r="46" spans="2:20" x14ac:dyDescent="0.25">
      <c r="B46" s="7" t="s">
        <v>40</v>
      </c>
      <c r="C46" s="8">
        <v>2806</v>
      </c>
      <c r="D46" s="8">
        <v>8712.9449250100006</v>
      </c>
      <c r="E46" s="8">
        <v>1702.97499652999</v>
      </c>
      <c r="F46" s="8">
        <v>1089.0645808699901</v>
      </c>
      <c r="J46" s="30">
        <f t="shared" si="19"/>
        <v>61.587752794459163</v>
      </c>
      <c r="K46" s="30">
        <f t="shared" si="20"/>
        <v>12.509468445764352</v>
      </c>
      <c r="L46" s="31">
        <f t="shared" si="15"/>
        <v>63.950708794262169</v>
      </c>
      <c r="M46" s="26">
        <f t="shared" si="16"/>
        <v>12.499385572194926</v>
      </c>
      <c r="N46" s="30">
        <f t="shared" si="21"/>
        <v>92.446462299626631</v>
      </c>
      <c r="O46" s="30">
        <f t="shared" si="22"/>
        <v>74.673936302832587</v>
      </c>
      <c r="P46" s="26">
        <f t="shared" si="18"/>
        <v>95.993383770856511</v>
      </c>
      <c r="Q46" s="26">
        <f t="shared" si="17"/>
        <v>74.613747665566564</v>
      </c>
      <c r="R46" s="29" t="s">
        <v>40</v>
      </c>
      <c r="S46" s="32">
        <f t="shared" si="23"/>
        <v>-0.12898261349849216</v>
      </c>
      <c r="T46" s="34">
        <f t="shared" si="24"/>
        <v>-2.8859780741877714E-2</v>
      </c>
    </row>
    <row r="47" spans="2:20" x14ac:dyDescent="0.25">
      <c r="B47" s="7" t="s">
        <v>41</v>
      </c>
      <c r="C47" s="8">
        <v>2838</v>
      </c>
      <c r="D47" s="8">
        <v>8551.2717009399894</v>
      </c>
      <c r="E47" s="8">
        <v>1489.79518402999</v>
      </c>
      <c r="F47" s="8">
        <v>784.17230258998597</v>
      </c>
      <c r="J47" s="30">
        <f t="shared" si="19"/>
        <v>62.903667553797924</v>
      </c>
      <c r="K47" s="30">
        <f t="shared" si="20"/>
        <v>13.451697696432394</v>
      </c>
      <c r="L47" s="31">
        <f t="shared" si="15"/>
        <v>52.63624899556666</v>
      </c>
      <c r="M47" s="26">
        <f t="shared" si="16"/>
        <v>9.1702419244120925</v>
      </c>
      <c r="N47" s="30">
        <f t="shared" si="21"/>
        <v>94.421719695276849</v>
      </c>
      <c r="O47" s="30">
        <f t="shared" si="22"/>
        <v>80.298473216779115</v>
      </c>
      <c r="P47" s="26">
        <f t="shared" si="18"/>
        <v>79.009783399666333</v>
      </c>
      <c r="Q47" s="26">
        <f t="shared" si="17"/>
        <v>54.740780099011822</v>
      </c>
      <c r="R47" s="29" t="s">
        <v>41</v>
      </c>
      <c r="S47" s="32">
        <f t="shared" si="23"/>
        <v>-0.20113949568854272</v>
      </c>
      <c r="T47" s="34">
        <f t="shared" si="24"/>
        <v>-4.3445732976630687E-3</v>
      </c>
    </row>
    <row r="48" spans="2:20" x14ac:dyDescent="0.25">
      <c r="B48" s="7" t="s">
        <v>42</v>
      </c>
      <c r="C48" s="8">
        <v>2798</v>
      </c>
      <c r="D48" s="8">
        <v>8673.6727749299898</v>
      </c>
      <c r="E48" s="8">
        <v>1934.20142916999</v>
      </c>
      <c r="F48" s="8">
        <v>1251.0329325699799</v>
      </c>
      <c r="J48" s="30">
        <f t="shared" si="19"/>
        <v>63.820424588990548</v>
      </c>
      <c r="K48" s="30">
        <f t="shared" si="20"/>
        <v>14.169008056292569</v>
      </c>
      <c r="L48" s="31">
        <f t="shared" si="15"/>
        <v>64.679557863155281</v>
      </c>
      <c r="M48" s="26">
        <f t="shared" si="16"/>
        <v>14.42333559303634</v>
      </c>
      <c r="N48" s="30">
        <f t="shared" si="21"/>
        <v>95.797820313441918</v>
      </c>
      <c r="O48" s="30">
        <f t="shared" si="22"/>
        <v>84.580380825706925</v>
      </c>
      <c r="P48" s="26">
        <f t="shared" si="18"/>
        <v>97.087424629830792</v>
      </c>
      <c r="Q48" s="26">
        <f t="shared" si="17"/>
        <v>86.098561902800668</v>
      </c>
      <c r="R48" s="29" t="s">
        <v>42</v>
      </c>
      <c r="S48" s="32">
        <f t="shared" si="23"/>
        <v>-3.3482429033661942E-2</v>
      </c>
      <c r="T48" s="34">
        <f t="shared" si="24"/>
        <v>3.42784398942865E-2</v>
      </c>
    </row>
    <row r="49" spans="2:24" x14ac:dyDescent="0.25">
      <c r="B49" s="7" t="s">
        <v>43</v>
      </c>
      <c r="C49" s="8">
        <v>2815</v>
      </c>
      <c r="D49" s="8">
        <v>9450.9045213300105</v>
      </c>
      <c r="E49" s="8">
        <v>2379.7595730100202</v>
      </c>
      <c r="F49" s="8">
        <v>1674.11694263002</v>
      </c>
      <c r="J49" s="30">
        <f t="shared" si="19"/>
        <v>65.150155244423473</v>
      </c>
      <c r="K49" s="30">
        <f t="shared" si="20"/>
        <v>14.806050703068403</v>
      </c>
      <c r="L49" s="31">
        <f t="shared" si="15"/>
        <v>70.348154562207583</v>
      </c>
      <c r="M49" s="26">
        <f t="shared" si="16"/>
        <v>17.713827696086216</v>
      </c>
      <c r="N49" s="30">
        <f t="shared" si="21"/>
        <v>97.793816097155556</v>
      </c>
      <c r="O49" s="30">
        <f t="shared" si="22"/>
        <v>88.38313889122918</v>
      </c>
      <c r="P49" s="26">
        <f t="shared" si="18"/>
        <v>105.59628698075379</v>
      </c>
      <c r="Q49" s="26">
        <f t="shared" si="17"/>
        <v>105.74080319973744</v>
      </c>
      <c r="R49" s="29" t="s">
        <v>43</v>
      </c>
      <c r="S49" s="32">
        <f t="shared" si="23"/>
        <v>0.3274818748439996</v>
      </c>
      <c r="T49" s="34">
        <f t="shared" si="24"/>
        <v>5.9504447984947126E-2</v>
      </c>
    </row>
    <row r="50" spans="2:24" x14ac:dyDescent="0.25">
      <c r="B50" s="7" t="s">
        <v>44</v>
      </c>
      <c r="C50" s="8">
        <v>2830</v>
      </c>
      <c r="D50" s="8">
        <v>8662.5344520500093</v>
      </c>
      <c r="E50" s="8">
        <v>1968.88075531</v>
      </c>
      <c r="F50" s="8">
        <v>1331.31260969</v>
      </c>
      <c r="J50" s="30">
        <f t="shared" si="19"/>
        <v>65.04564405054272</v>
      </c>
      <c r="K50" s="30">
        <f t="shared" si="20"/>
        <v>15.061978916452302</v>
      </c>
      <c r="L50" s="31">
        <f t="shared" si="15"/>
        <v>67.617736935032667</v>
      </c>
      <c r="M50" s="26">
        <f t="shared" si="16"/>
        <v>15.368627011635628</v>
      </c>
      <c r="N50" s="30">
        <f t="shared" si="21"/>
        <v>97.636939287942667</v>
      </c>
      <c r="O50" s="30">
        <f t="shared" si="22"/>
        <v>89.910875036628539</v>
      </c>
      <c r="P50" s="26">
        <f t="shared" si="18"/>
        <v>101.49778624351677</v>
      </c>
      <c r="Q50" s="26">
        <f t="shared" si="17"/>
        <v>91.741378101277775</v>
      </c>
      <c r="R50" s="29" t="s">
        <v>44</v>
      </c>
      <c r="S50" s="32">
        <f t="shared" si="23"/>
        <v>0.2224367894018664</v>
      </c>
      <c r="T50" s="34">
        <f t="shared" si="24"/>
        <v>6.2221565391843633E-2</v>
      </c>
    </row>
    <row r="51" spans="2:24" x14ac:dyDescent="0.25">
      <c r="B51" s="7" t="s">
        <v>45</v>
      </c>
      <c r="C51" s="8">
        <v>2855</v>
      </c>
      <c r="D51" s="8">
        <v>8617.5500449200099</v>
      </c>
      <c r="E51" s="8">
        <v>1742.4503016200099</v>
      </c>
      <c r="F51" s="8">
        <v>1009.8400626500101</v>
      </c>
      <c r="J51" s="30">
        <f t="shared" si="19"/>
        <v>64.179520024580569</v>
      </c>
      <c r="K51" s="30">
        <f t="shared" si="20"/>
        <v>14.769488524426805</v>
      </c>
      <c r="L51" s="31">
        <f t="shared" si="15"/>
        <v>57.955171617298383</v>
      </c>
      <c r="M51" s="26">
        <f t="shared" si="16"/>
        <v>11.71841251151543</v>
      </c>
      <c r="N51" s="30">
        <f t="shared" si="21"/>
        <v>96.336841484729533</v>
      </c>
      <c r="O51" s="30">
        <f t="shared" si="22"/>
        <v>88.164884869420618</v>
      </c>
      <c r="P51" s="26">
        <f t="shared" si="18"/>
        <v>86.993766534520887</v>
      </c>
      <c r="Q51" s="26">
        <f t="shared" si="17"/>
        <v>69.951812361100835</v>
      </c>
      <c r="R51" s="29" t="s">
        <v>45</v>
      </c>
      <c r="S51" s="32">
        <f t="shared" si="23"/>
        <v>0.28777828458705113</v>
      </c>
      <c r="T51" s="34">
        <f t="shared" si="24"/>
        <v>8.3297741668753478E-2</v>
      </c>
    </row>
    <row r="52" spans="2:24" x14ac:dyDescent="0.25">
      <c r="B52" s="7" t="s">
        <v>46</v>
      </c>
      <c r="C52" s="8">
        <v>2857</v>
      </c>
      <c r="D52" s="8">
        <v>8423.6581126200108</v>
      </c>
      <c r="E52" s="8">
        <v>2024.8613627499999</v>
      </c>
      <c r="F52" s="8">
        <v>1301.2065496299999</v>
      </c>
      <c r="J52" s="30">
        <f t="shared" si="19"/>
        <v>65.336053181468742</v>
      </c>
      <c r="K52" s="30">
        <f t="shared" si="20"/>
        <v>15.899716003583212</v>
      </c>
      <c r="L52" s="31">
        <f t="shared" si="15"/>
        <v>64.261513087632252</v>
      </c>
      <c r="M52" s="26">
        <f t="shared" si="16"/>
        <v>15.447048446571932</v>
      </c>
      <c r="N52" s="30">
        <f t="shared" si="21"/>
        <v>98.072858696517613</v>
      </c>
      <c r="O52" s="30">
        <f t="shared" si="22"/>
        <v>94.911657136535894</v>
      </c>
      <c r="P52" s="26">
        <f t="shared" si="18"/>
        <v>96.459917392979264</v>
      </c>
      <c r="Q52" s="26">
        <f t="shared" si="17"/>
        <v>92.209506484398105</v>
      </c>
      <c r="R52" s="29" t="s">
        <v>46</v>
      </c>
      <c r="S52" s="32">
        <f t="shared" si="23"/>
        <v>4.0105752417683327E-2</v>
      </c>
      <c r="T52" s="34">
        <f t="shared" si="24"/>
        <v>0.11419688273959344</v>
      </c>
    </row>
    <row r="53" spans="2:24" x14ac:dyDescent="0.25">
      <c r="B53" s="7" t="s">
        <v>47</v>
      </c>
      <c r="C53" s="8">
        <v>2877</v>
      </c>
      <c r="D53" s="8">
        <v>8983.9401792300105</v>
      </c>
      <c r="E53" s="8">
        <v>2222.2035554399999</v>
      </c>
      <c r="F53" s="8">
        <v>1486.2910362699999</v>
      </c>
      <c r="J53" s="30">
        <f t="shared" si="19"/>
        <v>66.619913042046065</v>
      </c>
      <c r="K53" s="35">
        <f t="shared" si="20"/>
        <v>16.752121376102995</v>
      </c>
      <c r="L53" s="31">
        <f t="shared" si="15"/>
        <v>66.883658458358994</v>
      </c>
      <c r="M53" s="26">
        <f t="shared" si="16"/>
        <v>16.543866127984234</v>
      </c>
      <c r="N53" s="30">
        <f t="shared" si="21"/>
        <v>100</v>
      </c>
      <c r="O53" s="35">
        <f t="shared" si="22"/>
        <v>100</v>
      </c>
      <c r="P53" s="26">
        <f t="shared" si="18"/>
        <v>100.39589576790122</v>
      </c>
      <c r="Q53" s="26">
        <f t="shared" si="17"/>
        <v>98.756842530905743</v>
      </c>
      <c r="R53" s="29" t="s">
        <v>47</v>
      </c>
      <c r="S53" s="32">
        <f t="shared" si="23"/>
        <v>-0.11219401797878448</v>
      </c>
      <c r="T53" s="34">
        <f t="shared" si="24"/>
        <v>0.15588509597392955</v>
      </c>
    </row>
    <row r="54" spans="2:24" x14ac:dyDescent="0.25">
      <c r="B54" s="7" t="s">
        <v>48</v>
      </c>
      <c r="C54" s="8">
        <v>2897</v>
      </c>
      <c r="D54" s="8">
        <v>8760.7437052700006</v>
      </c>
      <c r="E54" s="8">
        <v>2411.9297111300002</v>
      </c>
      <c r="F54" s="8">
        <v>1742.47135445</v>
      </c>
      <c r="J54" s="30">
        <f t="shared" si="19"/>
        <v>68.176581467175552</v>
      </c>
      <c r="K54" s="30">
        <f t="shared" si="20"/>
        <v>17.473556165144274</v>
      </c>
      <c r="L54" s="31">
        <f t="shared" si="15"/>
        <v>72.243869562585388</v>
      </c>
      <c r="M54" s="26">
        <f t="shared" si="16"/>
        <v>19.889536928261254</v>
      </c>
      <c r="N54" s="30">
        <f t="shared" si="21"/>
        <v>102.33664133447161</v>
      </c>
      <c r="O54" s="30">
        <f t="shared" si="22"/>
        <v>104.30652794857617</v>
      </c>
      <c r="P54" s="26">
        <f t="shared" si="18"/>
        <v>108.44185509066915</v>
      </c>
      <c r="Q54" s="26">
        <f t="shared" si="17"/>
        <v>118.72846716973888</v>
      </c>
      <c r="R54" s="29" t="s">
        <v>48</v>
      </c>
      <c r="S54" s="32">
        <f t="shared" si="23"/>
        <v>0.30883711441427675</v>
      </c>
      <c r="T54" s="34">
        <f t="shared" si="24"/>
        <v>0.18706761552988199</v>
      </c>
    </row>
    <row r="55" spans="2:24" x14ac:dyDescent="0.25">
      <c r="B55" s="7" t="s">
        <v>49</v>
      </c>
      <c r="C55" s="8">
        <v>2913</v>
      </c>
      <c r="D55" s="8">
        <v>8711.4479794999897</v>
      </c>
      <c r="E55" s="8">
        <v>2088.8540945099799</v>
      </c>
      <c r="F55" s="8">
        <v>1317.8708123699801</v>
      </c>
      <c r="J55" s="30">
        <f t="shared" si="19"/>
        <v>68.889303990545159</v>
      </c>
      <c r="K55" s="30">
        <f t="shared" si="20"/>
        <v>17.844447352714621</v>
      </c>
      <c r="L55" s="31">
        <f t="shared" si="15"/>
        <v>63.090611059607625</v>
      </c>
      <c r="M55" s="26">
        <f t="shared" si="16"/>
        <v>15.128034001594552</v>
      </c>
      <c r="N55" s="30">
        <f t="shared" si="21"/>
        <v>103.40647539882978</v>
      </c>
      <c r="O55" s="30">
        <f t="shared" si="22"/>
        <v>106.52052329426071</v>
      </c>
      <c r="P55" s="26">
        <f t="shared" si="18"/>
        <v>94.702331748450376</v>
      </c>
      <c r="Q55" s="26">
        <f t="shared" si="17"/>
        <v>90.305183814957218</v>
      </c>
      <c r="R55" s="29" t="s">
        <v>49</v>
      </c>
      <c r="S55" s="32">
        <f t="shared" si="23"/>
        <v>0.3050292428601411</v>
      </c>
      <c r="T55" s="34">
        <f t="shared" si="24"/>
        <v>0.19352744675632438</v>
      </c>
    </row>
    <row r="56" spans="2:24" x14ac:dyDescent="0.25">
      <c r="B56" s="7" t="s">
        <v>50</v>
      </c>
      <c r="C56" s="8">
        <v>2886</v>
      </c>
      <c r="D56" s="8">
        <v>9888.4888524500002</v>
      </c>
      <c r="E56" s="8">
        <v>2571.82904120999</v>
      </c>
      <c r="F56" s="8">
        <v>1812.8356584399901</v>
      </c>
      <c r="J56" s="30">
        <f t="shared" si="19"/>
        <v>68.738669005798201</v>
      </c>
      <c r="K56" s="30">
        <f t="shared" si="20"/>
        <v>17.559544866439001</v>
      </c>
      <c r="L56" s="31">
        <f t="shared" ref="L56:L81" si="25">F56/E56*100</f>
        <v>70.488186788150202</v>
      </c>
      <c r="M56" s="26">
        <f t="shared" ref="M56:M81" si="26">F56/D56*100</f>
        <v>18.332787602737064</v>
      </c>
      <c r="N56" s="30">
        <f t="shared" si="21"/>
        <v>103.18036434904218</v>
      </c>
      <c r="O56" s="30">
        <f t="shared" si="22"/>
        <v>104.81982832029739</v>
      </c>
      <c r="P56" s="26">
        <f t="shared" si="18"/>
        <v>105.80648273086568</v>
      </c>
      <c r="Q56" s="26">
        <f t="shared" si="17"/>
        <v>109.43561827870289</v>
      </c>
      <c r="R56" s="29" t="s">
        <v>50</v>
      </c>
      <c r="S56" s="32">
        <f t="shared" si="23"/>
        <v>0.39319592185842644</v>
      </c>
      <c r="T56" s="34">
        <f t="shared" si="24"/>
        <v>0.18022054594837691</v>
      </c>
    </row>
    <row r="57" spans="2:24" x14ac:dyDescent="0.25">
      <c r="B57" s="7" t="s">
        <v>51</v>
      </c>
      <c r="C57" s="8">
        <v>2908</v>
      </c>
      <c r="D57" s="8">
        <v>9997.5587301400101</v>
      </c>
      <c r="E57" s="8">
        <v>2584.5194771000101</v>
      </c>
      <c r="F57" s="8">
        <v>1802.3029895899999</v>
      </c>
      <c r="J57" s="30">
        <f t="shared" si="19"/>
        <v>68.203186469516538</v>
      </c>
      <c r="K57" s="30">
        <f t="shared" si="20"/>
        <v>17.070380370017652</v>
      </c>
      <c r="L57" s="31">
        <f t="shared" si="25"/>
        <v>69.734548551837378</v>
      </c>
      <c r="M57" s="26">
        <f t="shared" si="26"/>
        <v>18.027430878265616</v>
      </c>
      <c r="N57" s="30">
        <f t="shared" si="21"/>
        <v>102.37657684493107</v>
      </c>
      <c r="O57" s="30">
        <f t="shared" si="22"/>
        <v>101.89981308497833</v>
      </c>
      <c r="P57" s="26">
        <f t="shared" si="18"/>
        <v>104.67523202533387</v>
      </c>
      <c r="Q57" s="26">
        <f t="shared" si="17"/>
        <v>107.61282391364391</v>
      </c>
      <c r="R57" s="29" t="s">
        <v>51</v>
      </c>
      <c r="S57" s="32">
        <f t="shared" si="23"/>
        <v>0.21261781549397241</v>
      </c>
      <c r="T57" s="34">
        <f t="shared" si="24"/>
        <v>0.14381865372879535</v>
      </c>
    </row>
    <row r="58" spans="2:24" x14ac:dyDescent="0.25">
      <c r="B58" s="7" t="s">
        <v>52</v>
      </c>
      <c r="C58" s="8">
        <v>2920</v>
      </c>
      <c r="D58" s="8">
        <v>9426.8902656399896</v>
      </c>
      <c r="E58" s="8">
        <v>2467.2002193100002</v>
      </c>
      <c r="F58" s="8">
        <v>1767.53504159</v>
      </c>
      <c r="J58" s="30">
        <f t="shared" si="19"/>
        <v>66.931997406793911</v>
      </c>
      <c r="K58" s="30">
        <f t="shared" si="20"/>
        <v>16.245461856871874</v>
      </c>
      <c r="L58" s="31">
        <f t="shared" si="25"/>
        <v>71.641329623597599</v>
      </c>
      <c r="M58" s="26">
        <f t="shared" si="26"/>
        <v>18.749926983158772</v>
      </c>
      <c r="N58" s="30">
        <f t="shared" si="21"/>
        <v>100.46845507671389</v>
      </c>
      <c r="O58" s="30">
        <f t="shared" si="22"/>
        <v>96.975550093889169</v>
      </c>
      <c r="P58" s="26">
        <f t="shared" si="18"/>
        <v>107.5374108915188</v>
      </c>
      <c r="Q58" s="26">
        <f t="shared" si="17"/>
        <v>111.92568727388557</v>
      </c>
      <c r="R58" s="29" t="s">
        <v>52</v>
      </c>
      <c r="S58" s="32">
        <f t="shared" si="23"/>
        <v>1.4383988050071128E-2</v>
      </c>
      <c r="T58" s="34">
        <f t="shared" si="24"/>
        <v>0.11545177496259094</v>
      </c>
    </row>
    <row r="59" spans="2:24" x14ac:dyDescent="0.25">
      <c r="B59" s="7" t="s">
        <v>53</v>
      </c>
      <c r="C59" s="8">
        <v>2935</v>
      </c>
      <c r="D59" s="8">
        <v>9714.8478316500095</v>
      </c>
      <c r="E59" s="8">
        <v>2099.4369657900202</v>
      </c>
      <c r="F59" s="8">
        <v>1279.5791372800199</v>
      </c>
      <c r="J59" s="30">
        <f t="shared" si="19"/>
        <v>67.017249894575059</v>
      </c>
      <c r="K59" s="30">
        <f t="shared" si="20"/>
        <v>16.29945065961186</v>
      </c>
      <c r="L59" s="31">
        <f t="shared" si="25"/>
        <v>60.948680914480946</v>
      </c>
      <c r="M59" s="26">
        <f t="shared" si="26"/>
        <v>13.171376015909155</v>
      </c>
      <c r="N59" s="30">
        <f t="shared" si="21"/>
        <v>100.59642355323734</v>
      </c>
      <c r="O59" s="30">
        <f t="shared" si="22"/>
        <v>97.29783048768455</v>
      </c>
      <c r="P59" s="26">
        <f t="shared" si="18"/>
        <v>91.487181732005837</v>
      </c>
      <c r="Q59" s="26">
        <f t="shared" si="17"/>
        <v>78.625122873680979</v>
      </c>
      <c r="R59" s="29" t="s">
        <v>53</v>
      </c>
      <c r="S59" s="32">
        <f t="shared" si="23"/>
        <v>-2.9055712237149089E-2</v>
      </c>
      <c r="T59" s="34">
        <f t="shared" si="24"/>
        <v>7.9736940686608082E-2</v>
      </c>
    </row>
    <row r="60" spans="2:24" x14ac:dyDescent="0.25">
      <c r="B60" s="7" t="s">
        <v>54</v>
      </c>
      <c r="C60" s="8">
        <v>2870</v>
      </c>
      <c r="D60" s="8">
        <v>9945.5224832999993</v>
      </c>
      <c r="E60" s="8">
        <v>2285.99887771762</v>
      </c>
      <c r="F60" s="8">
        <v>1495.1216880705799</v>
      </c>
      <c r="J60" s="30">
        <f t="shared" si="19"/>
        <v>66.11504076492929</v>
      </c>
      <c r="K60" s="30">
        <f t="shared" si="20"/>
        <v>15.5386909438533</v>
      </c>
      <c r="L60" s="31">
        <f t="shared" si="25"/>
        <v>65.403430537259695</v>
      </c>
      <c r="M60" s="26">
        <f t="shared" si="26"/>
        <v>15.033113550153951</v>
      </c>
      <c r="N60" s="30">
        <f t="shared" si="21"/>
        <v>99.242160107897277</v>
      </c>
      <c r="O60" s="30">
        <f t="shared" si="22"/>
        <v>92.756556587629191</v>
      </c>
      <c r="P60" s="26">
        <f t="shared" si="18"/>
        <v>98.173995657997025</v>
      </c>
      <c r="Q60" s="26">
        <f t="shared" si="17"/>
        <v>89.738566314346201</v>
      </c>
      <c r="R60" s="29" t="s">
        <v>54</v>
      </c>
      <c r="S60" s="32">
        <f t="shared" ref="S60:S81" si="27">F60/F56-1</f>
        <v>-0.17525801022846954</v>
      </c>
      <c r="T60" s="34">
        <f t="shared" si="24"/>
        <v>5.0923568047779671E-2</v>
      </c>
    </row>
    <row r="61" spans="2:24" x14ac:dyDescent="0.25">
      <c r="B61" s="7" t="s">
        <v>55</v>
      </c>
      <c r="C61" s="8">
        <v>2887</v>
      </c>
      <c r="D61" s="8">
        <v>10667.155873989999</v>
      </c>
      <c r="E61" s="8">
        <v>2777.0744499299899</v>
      </c>
      <c r="F61" s="8">
        <v>1946.0504308315001</v>
      </c>
      <c r="J61" s="30">
        <f t="shared" si="19"/>
        <v>65.859124382517038</v>
      </c>
      <c r="K61" s="30">
        <f t="shared" si="20"/>
        <v>15.434768084129614</v>
      </c>
      <c r="L61" s="31">
        <f t="shared" si="25"/>
        <v>70.075558502961997</v>
      </c>
      <c r="M61" s="26">
        <f t="shared" si="26"/>
        <v>18.24338608922557</v>
      </c>
      <c r="N61" s="30">
        <f t="shared" si="21"/>
        <v>98.85801613243045</v>
      </c>
      <c r="O61" s="30">
        <f t="shared" si="22"/>
        <v>92.136200171922141</v>
      </c>
      <c r="P61" s="26">
        <f t="shared" si="18"/>
        <v>105.18710593142768</v>
      </c>
      <c r="Q61" s="26">
        <f t="shared" si="17"/>
        <v>108.90194548882552</v>
      </c>
      <c r="R61" s="29" t="s">
        <v>55</v>
      </c>
      <c r="S61" s="32">
        <f t="shared" si="27"/>
        <v>7.9757644564635966E-2</v>
      </c>
      <c r="T61" s="34">
        <f t="shared" si="24"/>
        <v>3.7758481223740953E-2</v>
      </c>
      <c r="X61" s="23"/>
    </row>
    <row r="62" spans="2:24" x14ac:dyDescent="0.25">
      <c r="B62" s="7" t="s">
        <v>56</v>
      </c>
      <c r="C62" s="8">
        <v>2899</v>
      </c>
      <c r="D62" s="8">
        <v>10037.14208682</v>
      </c>
      <c r="E62" s="8">
        <v>2317.3084008566898</v>
      </c>
      <c r="F62" s="8">
        <v>1576.52267803475</v>
      </c>
      <c r="J62" s="30">
        <f t="shared" si="19"/>
        <v>66.255458809526942</v>
      </c>
      <c r="K62" s="30">
        <f t="shared" si="20"/>
        <v>15.707429223525011</v>
      </c>
      <c r="L62" s="31">
        <f t="shared" si="25"/>
        <v>68.032493105014538</v>
      </c>
      <c r="M62" s="26">
        <f t="shared" si="26"/>
        <v>15.706888120124528</v>
      </c>
      <c r="N62" s="30">
        <f t="shared" si="21"/>
        <v>99.45293499214101</v>
      </c>
      <c r="O62" s="30">
        <f t="shared" si="22"/>
        <v>93.763821732641915</v>
      </c>
      <c r="P62" s="26">
        <f t="shared" si="18"/>
        <v>102.12035711015857</v>
      </c>
      <c r="Q62" s="26">
        <f t="shared" si="17"/>
        <v>93.760591673664095</v>
      </c>
      <c r="R62" s="29" t="s">
        <v>56</v>
      </c>
      <c r="S62" s="32">
        <f t="shared" si="27"/>
        <v>-0.10806708724904446</v>
      </c>
      <c r="T62" s="34">
        <f t="shared" si="24"/>
        <v>2.2510235268187989E-2</v>
      </c>
      <c r="W62" s="23"/>
      <c r="X62" s="23"/>
    </row>
    <row r="63" spans="2:24" x14ac:dyDescent="0.25">
      <c r="B63" s="7" t="s">
        <v>57</v>
      </c>
      <c r="C63" s="8">
        <v>2919</v>
      </c>
      <c r="D63" s="8">
        <v>10075.181365369999</v>
      </c>
      <c r="E63" s="8">
        <v>2144.6108061476202</v>
      </c>
      <c r="F63" s="8">
        <v>1285.15835552873</v>
      </c>
      <c r="J63" s="30">
        <f t="shared" si="19"/>
        <v>65.841104901158374</v>
      </c>
      <c r="K63" s="30">
        <f t="shared" si="20"/>
        <v>15.554605557266935</v>
      </c>
      <c r="L63" s="31">
        <f t="shared" si="25"/>
        <v>59.925015384831958</v>
      </c>
      <c r="M63" s="26">
        <f t="shared" si="26"/>
        <v>12.755684577014401</v>
      </c>
      <c r="N63" s="30">
        <f t="shared" si="21"/>
        <v>98.830967941377892</v>
      </c>
      <c r="O63" s="30">
        <f t="shared" si="22"/>
        <v>92.851557173264496</v>
      </c>
      <c r="P63" s="26">
        <f t="shared" si="18"/>
        <v>89.950605830138613</v>
      </c>
      <c r="Q63" s="26">
        <f t="shared" si="17"/>
        <v>76.143697210852736</v>
      </c>
      <c r="R63" s="29" t="s">
        <v>57</v>
      </c>
      <c r="S63" s="32">
        <f t="shared" si="27"/>
        <v>4.3601978855092316E-3</v>
      </c>
      <c r="T63" s="34">
        <f t="shared" si="24"/>
        <v>1.8749142997458418E-2</v>
      </c>
      <c r="W63" s="23"/>
      <c r="X63" s="23"/>
    </row>
    <row r="64" spans="2:24" x14ac:dyDescent="0.25">
      <c r="B64" s="7" t="s">
        <v>58</v>
      </c>
      <c r="C64" s="8">
        <v>2853</v>
      </c>
      <c r="D64" s="8">
        <v>10373.431023560001</v>
      </c>
      <c r="E64" s="8">
        <v>2496.8169583099898</v>
      </c>
      <c r="F64" s="8">
        <v>1672.5869257116101</v>
      </c>
      <c r="J64" s="30">
        <f t="shared" si="19"/>
        <v>66.187736435196385</v>
      </c>
      <c r="K64" s="30">
        <f t="shared" si="20"/>
        <v>16.130100847044829</v>
      </c>
      <c r="L64" s="31">
        <f t="shared" si="25"/>
        <v>66.988768245299298</v>
      </c>
      <c r="M64" s="26">
        <f t="shared" si="26"/>
        <v>16.123758107735547</v>
      </c>
      <c r="N64" s="30">
        <f t="shared" si="21"/>
        <v>99.351280139652971</v>
      </c>
      <c r="O64" s="30">
        <f t="shared" si="22"/>
        <v>96.286914862344048</v>
      </c>
      <c r="P64" s="26">
        <f t="shared" si="18"/>
        <v>100.55367109683921</v>
      </c>
      <c r="Q64" s="26">
        <f t="shared" si="17"/>
        <v>96.249052557225312</v>
      </c>
      <c r="R64" s="29" t="s">
        <v>58</v>
      </c>
      <c r="S64" s="32">
        <f t="shared" si="27"/>
        <v>0.11869618309800911</v>
      </c>
      <c r="T64" s="34">
        <f t="shared" si="24"/>
        <v>3.077026417167842E-2</v>
      </c>
      <c r="W64" s="23"/>
      <c r="X64" s="23"/>
    </row>
    <row r="65" spans="2:24" x14ac:dyDescent="0.25">
      <c r="B65" s="7" t="s">
        <v>59</v>
      </c>
      <c r="C65" s="8">
        <v>2870</v>
      </c>
      <c r="D65" s="8">
        <v>10495.622034739999</v>
      </c>
      <c r="E65" s="8">
        <v>2704.8347047847701</v>
      </c>
      <c r="F65" s="8">
        <v>1850.59767270313</v>
      </c>
      <c r="J65" s="30">
        <f t="shared" si="19"/>
        <v>67.155823408517335</v>
      </c>
      <c r="K65" s="30">
        <f t="shared" si="20"/>
        <v>16.822973801408331</v>
      </c>
      <c r="L65" s="31">
        <f t="shared" si="25"/>
        <v>68.41814286948771</v>
      </c>
      <c r="M65" s="26">
        <f t="shared" si="26"/>
        <v>17.632091424193263</v>
      </c>
      <c r="N65" s="30">
        <f t="shared" si="21"/>
        <v>100.80442969977015</v>
      </c>
      <c r="O65" s="30">
        <f t="shared" si="22"/>
        <v>100.42294598824009</v>
      </c>
      <c r="P65" s="26">
        <f t="shared" si="18"/>
        <v>102.69923772837517</v>
      </c>
      <c r="Q65" s="26">
        <f t="shared" si="17"/>
        <v>105.25288725131583</v>
      </c>
      <c r="R65" s="29" t="s">
        <v>59</v>
      </c>
      <c r="S65" s="32">
        <f t="shared" si="27"/>
        <v>-4.9049478171840355E-2</v>
      </c>
      <c r="T65" s="34">
        <f t="shared" si="24"/>
        <v>3.3668104149361042E-2</v>
      </c>
      <c r="W65" s="23"/>
      <c r="X65" s="23"/>
    </row>
    <row r="66" spans="2:24" x14ac:dyDescent="0.25">
      <c r="B66" s="7" t="s">
        <v>60</v>
      </c>
      <c r="C66" s="8">
        <v>2881</v>
      </c>
      <c r="D66" s="8">
        <v>9623.1744401900105</v>
      </c>
      <c r="E66" s="8">
        <v>2496.4698787028801</v>
      </c>
      <c r="F66" s="8">
        <v>1733.0249054466799</v>
      </c>
      <c r="J66" s="30">
        <f t="shared" si="19"/>
        <v>66.746261216913609</v>
      </c>
      <c r="K66" s="30">
        <f t="shared" si="20"/>
        <v>16.848247297246722</v>
      </c>
      <c r="L66" s="31">
        <f t="shared" si="25"/>
        <v>69.419019241166552</v>
      </c>
      <c r="M66" s="26">
        <f t="shared" si="26"/>
        <v>18.008869279236105</v>
      </c>
      <c r="N66" s="30">
        <f t="shared" si="21"/>
        <v>100.18965526836969</v>
      </c>
      <c r="O66" s="30">
        <f t="shared" si="22"/>
        <v>100.57381342330083</v>
      </c>
      <c r="P66" s="26">
        <f t="shared" si="18"/>
        <v>104.20160590325879</v>
      </c>
      <c r="Q66" s="26">
        <f t="shared" si="17"/>
        <v>107.50202242998232</v>
      </c>
      <c r="R66" s="29" t="s">
        <v>60</v>
      </c>
      <c r="S66" s="32">
        <f t="shared" si="27"/>
        <v>9.9270520870033518E-2</v>
      </c>
      <c r="T66" s="34">
        <f t="shared" si="24"/>
        <v>1.0194844911326221E-2</v>
      </c>
      <c r="W66" s="23"/>
      <c r="X66" s="23"/>
    </row>
    <row r="67" spans="2:24" x14ac:dyDescent="0.25">
      <c r="B67" s="29" t="s">
        <v>61</v>
      </c>
      <c r="C67" s="8">
        <v>2908</v>
      </c>
      <c r="D67" s="8">
        <v>9955.82592501</v>
      </c>
      <c r="E67" s="8">
        <v>2423.0760857052401</v>
      </c>
      <c r="F67" s="8">
        <v>1545.8586529025199</v>
      </c>
      <c r="G67" s="28"/>
      <c r="H67" s="28"/>
      <c r="I67" s="28"/>
      <c r="J67" s="30">
        <f t="shared" si="19"/>
        <v>64.91803542373458</v>
      </c>
      <c r="K67" s="30">
        <f t="shared" si="20"/>
        <v>16.29599544702895</v>
      </c>
      <c r="L67" s="31">
        <f t="shared" si="25"/>
        <v>63.797363278115768</v>
      </c>
      <c r="M67" s="26">
        <f t="shared" si="26"/>
        <v>15.52717639446842</v>
      </c>
      <c r="N67" s="30">
        <f t="shared" si="21"/>
        <v>97.445392014790883</v>
      </c>
      <c r="O67" s="30">
        <f t="shared" si="22"/>
        <v>97.277204965069615</v>
      </c>
      <c r="P67" s="26">
        <f t="shared" si="18"/>
        <v>95.763204070607401</v>
      </c>
      <c r="Q67" s="26">
        <f t="shared" si="17"/>
        <v>92.687821714436907</v>
      </c>
      <c r="R67" s="29" t="s">
        <v>61</v>
      </c>
      <c r="S67" s="32">
        <f t="shared" si="27"/>
        <v>0.20285461029161245</v>
      </c>
      <c r="T67" s="34">
        <f t="shared" si="24"/>
        <v>4.5923873938430795E-4</v>
      </c>
      <c r="W67" s="23"/>
      <c r="X67" s="23"/>
    </row>
    <row r="68" spans="2:24" x14ac:dyDescent="0.25">
      <c r="B68" s="7" t="s">
        <v>62</v>
      </c>
      <c r="C68" s="8">
        <v>2841</v>
      </c>
      <c r="D68" s="8">
        <v>9993.3214750200095</v>
      </c>
      <c r="E68" s="8">
        <v>2481.08452884286</v>
      </c>
      <c r="F68" s="8">
        <v>1621.40162830904</v>
      </c>
      <c r="J68" s="30">
        <f t="shared" si="19"/>
        <v>65.262971156369176</v>
      </c>
      <c r="K68" s="30">
        <f t="shared" si="20"/>
        <v>16.943182652979143</v>
      </c>
      <c r="L68" s="31">
        <f t="shared" si="25"/>
        <v>65.35051947888438</v>
      </c>
      <c r="M68" s="26">
        <f t="shared" si="26"/>
        <v>16.224852091089097</v>
      </c>
      <c r="N68" s="30">
        <f t="shared" si="21"/>
        <v>97.963158725799488</v>
      </c>
      <c r="O68" s="30">
        <f t="shared" si="22"/>
        <v>101.14051989349062</v>
      </c>
      <c r="P68" s="26">
        <f t="shared" si="18"/>
        <v>98.094573371237331</v>
      </c>
      <c r="Q68" s="26">
        <f t="shared" si="17"/>
        <v>96.852522297468241</v>
      </c>
      <c r="R68" s="29" t="s">
        <v>62</v>
      </c>
      <c r="S68" s="32">
        <f t="shared" si="27"/>
        <v>-3.060247369851532E-2</v>
      </c>
      <c r="T68" s="34">
        <f t="shared" si="24"/>
        <v>-1.2493954618206706E-2</v>
      </c>
      <c r="W68" s="23"/>
      <c r="X68" s="23"/>
    </row>
    <row r="69" spans="2:24" x14ac:dyDescent="0.25">
      <c r="B69" s="7" t="s">
        <v>63</v>
      </c>
      <c r="C69" s="8">
        <v>2850</v>
      </c>
      <c r="D69" s="8">
        <v>8525.7300100699904</v>
      </c>
      <c r="E69" s="8">
        <v>2151.9112102004601</v>
      </c>
      <c r="F69" s="8">
        <v>1314.93050305469</v>
      </c>
      <c r="J69" s="30">
        <f t="shared" si="19"/>
        <v>64.475102141400129</v>
      </c>
      <c r="K69" s="30">
        <f t="shared" si="20"/>
        <v>16.72565057360055</v>
      </c>
      <c r="L69" s="31">
        <f t="shared" si="25"/>
        <v>61.105239696771619</v>
      </c>
      <c r="M69" s="26">
        <f t="shared" si="26"/>
        <v>15.42308402332219</v>
      </c>
      <c r="N69" s="30">
        <f t="shared" si="21"/>
        <v>96.780525817720189</v>
      </c>
      <c r="O69" s="30">
        <f t="shared" si="22"/>
        <v>99.841985370639648</v>
      </c>
      <c r="P69" s="26">
        <f t="shared" si="18"/>
        <v>91.722184714059978</v>
      </c>
      <c r="Q69" s="26">
        <f t="shared" si="17"/>
        <v>92.066453418391021</v>
      </c>
      <c r="R69" s="29" t="s">
        <v>63</v>
      </c>
      <c r="S69" s="32">
        <f t="shared" si="27"/>
        <v>-0.28945630784567122</v>
      </c>
      <c r="T69" s="34">
        <f t="shared" si="24"/>
        <v>-6.394980149618491E-3</v>
      </c>
      <c r="W69" s="23"/>
      <c r="X69" s="23"/>
    </row>
    <row r="70" spans="2:24" x14ac:dyDescent="0.25">
      <c r="B70" s="7" t="s">
        <v>64</v>
      </c>
      <c r="C70" s="8">
        <v>2866</v>
      </c>
      <c r="D70" s="8">
        <v>9070.2298883599997</v>
      </c>
      <c r="E70" s="8">
        <v>2638.8191772914302</v>
      </c>
      <c r="F70" s="8">
        <v>1868.2513134718999</v>
      </c>
      <c r="J70" s="30">
        <f t="shared" si="19"/>
        <v>65.320794820828851</v>
      </c>
      <c r="K70" s="30">
        <f t="shared" si="20"/>
        <v>17.121369003264576</v>
      </c>
      <c r="L70" s="31">
        <f t="shared" si="25"/>
        <v>70.798762171704922</v>
      </c>
      <c r="M70" s="26">
        <f t="shared" si="26"/>
        <v>20.597618103036869</v>
      </c>
      <c r="N70" s="30">
        <f t="shared" si="21"/>
        <v>98.049955093160662</v>
      </c>
      <c r="O70" s="30">
        <f t="shared" si="22"/>
        <v>102.20418428730056</v>
      </c>
      <c r="P70" s="26">
        <f t="shared" si="18"/>
        <v>106.27267274729321</v>
      </c>
      <c r="Q70" s="26">
        <f t="shared" si="17"/>
        <v>122.9552821436663</v>
      </c>
      <c r="R70" s="29" t="s">
        <v>64</v>
      </c>
      <c r="S70" s="32">
        <f t="shared" si="27"/>
        <v>7.8029119835623995E-2</v>
      </c>
      <c r="T70" s="34">
        <f t="shared" si="24"/>
        <v>3.9430961839947001E-2</v>
      </c>
      <c r="W70" s="23"/>
      <c r="X70" s="23"/>
    </row>
    <row r="71" spans="2:24" x14ac:dyDescent="0.25">
      <c r="B71" s="7" t="s">
        <v>65</v>
      </c>
      <c r="C71" s="8">
        <v>2902</v>
      </c>
      <c r="D71" s="8">
        <v>9649.0297193600109</v>
      </c>
      <c r="E71" s="8">
        <v>2332.0013768399999</v>
      </c>
      <c r="F71" s="8">
        <v>1414.2629249261799</v>
      </c>
      <c r="J71" s="30">
        <f t="shared" si="19"/>
        <v>67.370673389846772</v>
      </c>
      <c r="K71" s="30">
        <f t="shared" si="20"/>
        <v>17.536499731876539</v>
      </c>
      <c r="L71" s="31">
        <f t="shared" si="25"/>
        <v>60.645887218239558</v>
      </c>
      <c r="M71" s="26">
        <f t="shared" si="26"/>
        <v>14.657048076954037</v>
      </c>
      <c r="N71" s="30">
        <f t="shared" si="21"/>
        <v>101.12693084322532</v>
      </c>
      <c r="O71" s="30">
        <f t="shared" si="22"/>
        <v>104.68226284996038</v>
      </c>
      <c r="P71" s="26">
        <f t="shared" si="18"/>
        <v>91.032672438290192</v>
      </c>
      <c r="Q71" s="26">
        <f t="shared" si="17"/>
        <v>87.493683623033007</v>
      </c>
      <c r="R71" s="29" t="s">
        <v>65</v>
      </c>
      <c r="S71" s="32">
        <f t="shared" si="27"/>
        <v>-8.5127917568177724E-2</v>
      </c>
      <c r="T71" s="34">
        <f t="shared" si="24"/>
        <v>7.1584844189641658E-2</v>
      </c>
      <c r="W71" s="23"/>
      <c r="X71" s="23"/>
    </row>
    <row r="72" spans="2:24" x14ac:dyDescent="0.25">
      <c r="B72" s="7" t="s">
        <v>66</v>
      </c>
      <c r="C72" s="8">
        <v>2862</v>
      </c>
      <c r="D72" s="8">
        <v>10664.41800784</v>
      </c>
      <c r="E72" s="8">
        <v>2762.9847379766502</v>
      </c>
      <c r="F72" s="8">
        <v>1899.0903180412399</v>
      </c>
      <c r="J72" s="30">
        <f t="shared" si="19"/>
        <v>67.473022614614536</v>
      </c>
      <c r="K72" s="30">
        <f t="shared" si="20"/>
        <v>16.676417278162862</v>
      </c>
      <c r="L72" s="31">
        <f t="shared" si="25"/>
        <v>68.733290196599313</v>
      </c>
      <c r="M72" s="26">
        <f t="shared" si="26"/>
        <v>17.807725809745211</v>
      </c>
      <c r="N72" s="30">
        <f t="shared" si="21"/>
        <v>101.28056242287504</v>
      </c>
      <c r="O72" s="30">
        <f t="shared" si="22"/>
        <v>99.548092469959499</v>
      </c>
      <c r="P72" s="26">
        <f t="shared" si="18"/>
        <v>103.17229047299929</v>
      </c>
      <c r="Q72" s="26">
        <f t="shared" si="17"/>
        <v>106.30131796411195</v>
      </c>
      <c r="R72" s="29" t="s">
        <v>66</v>
      </c>
      <c r="S72" s="32">
        <f t="shared" si="27"/>
        <v>0.17126459285834161</v>
      </c>
      <c r="T72" s="34">
        <f t="shared" si="24"/>
        <v>9.339085535346564E-2</v>
      </c>
      <c r="W72" s="23"/>
      <c r="X72" s="23"/>
    </row>
    <row r="73" spans="2:24" x14ac:dyDescent="0.25">
      <c r="B73" s="7" t="s">
        <v>67</v>
      </c>
      <c r="C73" s="8">
        <v>2882</v>
      </c>
      <c r="D73" s="8">
        <v>11763.046876910001</v>
      </c>
      <c r="E73" s="8">
        <v>2899.58852338524</v>
      </c>
      <c r="F73" s="8">
        <v>2009.55269235694</v>
      </c>
      <c r="J73" s="30">
        <f t="shared" si="19"/>
        <v>67.86875799208218</v>
      </c>
      <c r="K73" s="30">
        <f t="shared" si="20"/>
        <v>15.982487643721086</v>
      </c>
      <c r="L73" s="31">
        <f t="shared" si="25"/>
        <v>69.304753972843287</v>
      </c>
      <c r="M73" s="26">
        <f t="shared" si="26"/>
        <v>17.08360693777005</v>
      </c>
      <c r="N73" s="30">
        <f t="shared" si="21"/>
        <v>101.87458207765584</v>
      </c>
      <c r="O73" s="30">
        <f t="shared" si="22"/>
        <v>95.405753605153578</v>
      </c>
      <c r="P73" s="26">
        <f t="shared" si="18"/>
        <v>104.03008771431858</v>
      </c>
      <c r="Q73" s="26">
        <f t="shared" si="17"/>
        <v>101.97876766903038</v>
      </c>
      <c r="R73" s="29" t="s">
        <v>67</v>
      </c>
      <c r="S73" s="32">
        <f t="shared" si="27"/>
        <v>0.52825771984799696</v>
      </c>
      <c r="T73" s="34">
        <f t="shared" si="24"/>
        <v>9.7898535245066087E-2</v>
      </c>
      <c r="W73" s="23"/>
      <c r="X73" s="23"/>
    </row>
    <row r="74" spans="2:24" x14ac:dyDescent="0.25">
      <c r="B74" s="7" t="s">
        <v>68</v>
      </c>
      <c r="C74" s="8">
        <v>2890</v>
      </c>
      <c r="D74" s="8">
        <v>11702.43848897</v>
      </c>
      <c r="E74" s="8">
        <v>2819.6503525728499</v>
      </c>
      <c r="F74" s="8">
        <v>2007.82110829977</v>
      </c>
      <c r="J74" s="30">
        <f t="shared" si="19"/>
        <v>67.171565565143183</v>
      </c>
      <c r="K74" s="30">
        <f t="shared" si="20"/>
        <v>14.762658189019</v>
      </c>
      <c r="L74" s="31">
        <f t="shared" si="25"/>
        <v>71.208159070775963</v>
      </c>
      <c r="M74" s="26">
        <f t="shared" si="26"/>
        <v>17.157288288182151</v>
      </c>
      <c r="N74" s="30">
        <f t="shared" si="21"/>
        <v>100.82805950639555</v>
      </c>
      <c r="O74" s="30">
        <f t="shared" si="22"/>
        <v>88.124111911450356</v>
      </c>
      <c r="P74" s="26">
        <f t="shared" si="18"/>
        <v>106.88719906589206</v>
      </c>
      <c r="Q74" s="26">
        <f t="shared" si="17"/>
        <v>102.41860062366268</v>
      </c>
      <c r="R74" s="29" t="s">
        <v>68</v>
      </c>
      <c r="S74" s="32">
        <f t="shared" si="27"/>
        <v>7.4706113584096956E-2</v>
      </c>
      <c r="T74" s="34">
        <f t="shared" si="24"/>
        <v>0.12692744760276806</v>
      </c>
      <c r="W74" s="23"/>
      <c r="X74" s="23"/>
    </row>
    <row r="75" spans="2:24" x14ac:dyDescent="0.25">
      <c r="B75" s="7" t="s">
        <v>69</v>
      </c>
      <c r="C75" s="8">
        <v>2909</v>
      </c>
      <c r="D75" s="8">
        <v>12935.334562489999</v>
      </c>
      <c r="E75" s="8">
        <v>2469.73911895522</v>
      </c>
      <c r="F75" s="8">
        <v>1536.88972636578</v>
      </c>
      <c r="J75" s="30">
        <f t="shared" si="19"/>
        <v>68.505792653522079</v>
      </c>
      <c r="K75" s="30">
        <f t="shared" si="20"/>
        <v>14.935895321378531</v>
      </c>
      <c r="L75" s="31">
        <f t="shared" si="25"/>
        <v>62.22882872811013</v>
      </c>
      <c r="M75" s="26">
        <f t="shared" si="26"/>
        <v>11.881329539186925</v>
      </c>
      <c r="N75" s="30">
        <f t="shared" si="21"/>
        <v>102.83080467289977</v>
      </c>
      <c r="O75" s="30">
        <f t="shared" si="22"/>
        <v>89.158232477259133</v>
      </c>
      <c r="P75" s="26">
        <f t="shared" si="18"/>
        <v>93.408751057413468</v>
      </c>
      <c r="Q75" s="26">
        <f t="shared" si="17"/>
        <v>70.92432816380925</v>
      </c>
      <c r="R75" s="29" t="s">
        <v>69</v>
      </c>
      <c r="S75" s="32">
        <f t="shared" si="27"/>
        <v>8.6707216372797768E-2</v>
      </c>
      <c r="T75" s="34">
        <f t="shared" si="24"/>
        <v>0.13901749252065332</v>
      </c>
      <c r="W75" s="23"/>
      <c r="X75" s="23"/>
    </row>
    <row r="76" spans="2:24" x14ac:dyDescent="0.25">
      <c r="B76" s="7" t="s">
        <v>3</v>
      </c>
      <c r="C76" s="8">
        <v>2856</v>
      </c>
      <c r="D76" s="8">
        <v>14285.460529144801</v>
      </c>
      <c r="E76" s="8">
        <v>2800.66123295953</v>
      </c>
      <c r="F76" s="8">
        <v>1846.88262059209</v>
      </c>
      <c r="J76" s="30">
        <f t="shared" si="19"/>
        <v>68.4750224377878</v>
      </c>
      <c r="K76" s="30">
        <f t="shared" si="20"/>
        <v>14.299043257438667</v>
      </c>
      <c r="L76" s="31">
        <f t="shared" si="25"/>
        <v>65.944520488843352</v>
      </c>
      <c r="M76" s="26">
        <f t="shared" si="26"/>
        <v>12.928407990936877</v>
      </c>
      <c r="N76" s="30">
        <f t="shared" si="21"/>
        <v>102.78461695765186</v>
      </c>
      <c r="O76" s="30">
        <f t="shared" si="22"/>
        <v>85.356612075628462</v>
      </c>
      <c r="P76" s="26">
        <f t="shared" si="18"/>
        <v>98.986200187958133</v>
      </c>
      <c r="Q76" s="26">
        <f t="shared" si="17"/>
        <v>77.174751189299116</v>
      </c>
      <c r="R76" s="29" t="s">
        <v>3</v>
      </c>
      <c r="S76" s="32">
        <f t="shared" si="27"/>
        <v>-2.7490897590904506E-2</v>
      </c>
      <c r="T76" s="34">
        <f t="shared" si="24"/>
        <v>0.14726784939429244</v>
      </c>
      <c r="W76" s="23"/>
      <c r="X76" s="23"/>
    </row>
    <row r="77" spans="2:24" x14ac:dyDescent="0.25">
      <c r="B77" s="7" t="s">
        <v>4</v>
      </c>
      <c r="C77" s="8">
        <v>2870</v>
      </c>
      <c r="D77" s="8">
        <v>16180.257671752401</v>
      </c>
      <c r="E77" s="8">
        <v>3853.4678758628602</v>
      </c>
      <c r="F77" s="8">
        <v>2876.29247975627</v>
      </c>
      <c r="J77" s="30">
        <f t="shared" si="19"/>
        <v>68.91196938704644</v>
      </c>
      <c r="K77" s="30">
        <f t="shared" si="20"/>
        <v>14.570345052941265</v>
      </c>
      <c r="L77" s="31">
        <f t="shared" si="25"/>
        <v>74.641662326358869</v>
      </c>
      <c r="M77" s="26">
        <f t="shared" si="26"/>
        <v>17.776555467208166</v>
      </c>
      <c r="N77" s="30">
        <f t="shared" si="21"/>
        <v>103.44049735332706</v>
      </c>
      <c r="O77" s="30">
        <f t="shared" si="22"/>
        <v>86.976119178111688</v>
      </c>
      <c r="P77" s="26">
        <f t="shared" si="18"/>
        <v>112.04106838033547</v>
      </c>
      <c r="Q77" s="26">
        <f t="shared" si="17"/>
        <v>106.11524993226548</v>
      </c>
      <c r="R77" s="29" t="s">
        <v>4</v>
      </c>
      <c r="S77" s="32">
        <f t="shared" si="27"/>
        <v>0.431309808742939</v>
      </c>
      <c r="T77" s="34">
        <f t="shared" si="24"/>
        <v>0.1622051947098275</v>
      </c>
      <c r="W77" s="23"/>
      <c r="X77" s="23"/>
    </row>
    <row r="78" spans="2:24" x14ac:dyDescent="0.25">
      <c r="B78" s="7" t="s">
        <v>5</v>
      </c>
      <c r="C78" s="8">
        <v>2883</v>
      </c>
      <c r="D78" s="8">
        <v>14343.17099095</v>
      </c>
      <c r="E78" s="8">
        <v>2947.90429644905</v>
      </c>
      <c r="F78" s="8">
        <v>2095.5200746230498</v>
      </c>
      <c r="J78" s="30">
        <f t="shared" si="19"/>
        <v>69.981225990818359</v>
      </c>
      <c r="K78" s="30">
        <f t="shared" si="20"/>
        <v>15.610064056346516</v>
      </c>
      <c r="L78" s="31">
        <f t="shared" si="25"/>
        <v>71.085078207838876</v>
      </c>
      <c r="M78" s="26">
        <f t="shared" si="26"/>
        <v>14.609880032422703</v>
      </c>
      <c r="N78" s="30">
        <f t="shared" si="21"/>
        <v>105.04550785986595</v>
      </c>
      <c r="O78" s="30">
        <f t="shared" si="22"/>
        <v>93.182610762445705</v>
      </c>
      <c r="P78" s="26">
        <f t="shared" si="18"/>
        <v>106.70244820490038</v>
      </c>
      <c r="Q78" s="26">
        <f t="shared" si="17"/>
        <v>87.21211901714004</v>
      </c>
      <c r="R78" s="29" t="s">
        <v>5</v>
      </c>
      <c r="S78" s="32">
        <f t="shared" si="27"/>
        <v>4.3678675336541017E-2</v>
      </c>
      <c r="T78" s="34">
        <f t="shared" si="24"/>
        <v>0.13866737529354145</v>
      </c>
      <c r="X78" s="23"/>
    </row>
    <row r="79" spans="2:24" x14ac:dyDescent="0.25">
      <c r="B79" s="7" t="s">
        <v>6</v>
      </c>
      <c r="C79" s="8">
        <v>2907</v>
      </c>
      <c r="D79" s="8">
        <v>13575.60924193</v>
      </c>
      <c r="E79" s="8">
        <v>2751.4527230261801</v>
      </c>
      <c r="F79" s="8">
        <v>1760.2863574811099</v>
      </c>
      <c r="J79" s="30">
        <f t="shared" si="19"/>
        <v>68.03152402557501</v>
      </c>
      <c r="K79" s="30">
        <f t="shared" si="20"/>
        <v>15.267221724486074</v>
      </c>
      <c r="L79" s="31">
        <f t="shared" si="25"/>
        <v>63.976616525144657</v>
      </c>
      <c r="M79" s="26">
        <f t="shared" si="26"/>
        <v>12.966536721197313</v>
      </c>
      <c r="N79" s="30">
        <f t="shared" si="21"/>
        <v>102.11890247085438</v>
      </c>
      <c r="O79" s="30">
        <f t="shared" si="22"/>
        <v>91.13605006626122</v>
      </c>
      <c r="P79" s="26">
        <f t="shared" si="18"/>
        <v>96.032272640114172</v>
      </c>
      <c r="Q79" s="26">
        <f t="shared" si="17"/>
        <v>77.402356573742111</v>
      </c>
      <c r="R79" s="29" t="s">
        <v>6</v>
      </c>
      <c r="S79" s="32">
        <f t="shared" si="27"/>
        <v>0.14535631755674938</v>
      </c>
      <c r="T79" s="34">
        <f t="shared" ref="T79:T87" si="28">0.078396*S82+1.56291*T78-0.641306*T77</f>
        <v>0.12135982880459144</v>
      </c>
      <c r="X79" s="23"/>
    </row>
    <row r="80" spans="2:24" x14ac:dyDescent="0.25">
      <c r="B80" s="7" t="s">
        <v>7</v>
      </c>
      <c r="C80" s="8">
        <v>2866</v>
      </c>
      <c r="D80" s="8">
        <v>13730.21730015</v>
      </c>
      <c r="E80" s="8">
        <v>3341.0275449062101</v>
      </c>
      <c r="F80" s="8">
        <v>2346.1212245195702</v>
      </c>
      <c r="J80" s="30">
        <f t="shared" si="19"/>
        <v>68.307437045876028</v>
      </c>
      <c r="K80" s="30">
        <f t="shared" si="20"/>
        <v>16.534052952516447</v>
      </c>
      <c r="L80" s="31">
        <f t="shared" si="25"/>
        <v>70.221546903931042</v>
      </c>
      <c r="M80" s="26">
        <f t="shared" si="26"/>
        <v>17.087284004557883</v>
      </c>
      <c r="N80" s="30">
        <f t="shared" si="21"/>
        <v>102.53306245351132</v>
      </c>
      <c r="O80" s="30">
        <f t="shared" si="22"/>
        <v>98.698263827662899</v>
      </c>
      <c r="P80" s="26">
        <f t="shared" si="18"/>
        <v>105.40624221411376</v>
      </c>
      <c r="Q80" s="26">
        <f t="shared" si="17"/>
        <v>102.00071752663516</v>
      </c>
      <c r="R80" s="29" t="s">
        <v>7</v>
      </c>
      <c r="S80" s="32">
        <f t="shared" si="27"/>
        <v>0.27031420316653909</v>
      </c>
      <c r="T80" s="34">
        <f t="shared" si="28"/>
        <v>9.2747111296022144E-2</v>
      </c>
    </row>
    <row r="81" spans="2:20" x14ac:dyDescent="0.25">
      <c r="B81" s="7" t="s">
        <v>8</v>
      </c>
      <c r="C81" s="8">
        <v>2886</v>
      </c>
      <c r="D81" s="8">
        <v>12970.25772132</v>
      </c>
      <c r="E81" s="8">
        <v>3183.2795577152501</v>
      </c>
      <c r="F81" s="8">
        <v>2127.7949219899701</v>
      </c>
      <c r="J81" s="30">
        <f t="shared" ref="J81" si="29">AVERAGE(L80:L83)</f>
        <v>67.408281853886223</v>
      </c>
      <c r="K81" s="30">
        <f t="shared" ref="K81" si="30">AVERAGE(M80:M83)</f>
        <v>16.550887328044873</v>
      </c>
      <c r="L81" s="31">
        <f t="shared" si="25"/>
        <v>66.842854465385443</v>
      </c>
      <c r="M81" s="26">
        <f t="shared" si="26"/>
        <v>16.4051861397664</v>
      </c>
      <c r="N81" s="30">
        <f t="shared" ref="N81:N86" si="31">J81/$J$53*100</f>
        <v>101.18338312951953</v>
      </c>
      <c r="O81" s="30">
        <f t="shared" ref="O81:O86" si="32">K81/$K$53*100</f>
        <v>98.798754835043255</v>
      </c>
      <c r="P81" s="26">
        <f t="shared" si="18"/>
        <v>100.33464682428912</v>
      </c>
      <c r="Q81" s="26">
        <f t="shared" si="17"/>
        <v>97.929007147527585</v>
      </c>
      <c r="R81" s="29" t="s">
        <v>8</v>
      </c>
      <c r="S81" s="32">
        <f t="shared" si="27"/>
        <v>-0.26022998809555198</v>
      </c>
      <c r="T81" s="34">
        <f t="shared" si="28"/>
        <v>7.1238367532726499E-2</v>
      </c>
    </row>
    <row r="82" spans="2:20" x14ac:dyDescent="0.25">
      <c r="B82" s="7" t="s">
        <v>82</v>
      </c>
      <c r="C82" s="8">
        <v>2907</v>
      </c>
      <c r="D82" s="8">
        <v>11825.65129765</v>
      </c>
      <c r="E82" s="8">
        <v>3223.4361687047599</v>
      </c>
      <c r="F82" s="8">
        <v>2326.9576418657398</v>
      </c>
      <c r="J82" s="30">
        <f t="shared" ref="J82" si="33">AVERAGE(L81:L84)</f>
        <v>67.155859601063725</v>
      </c>
      <c r="K82" s="30">
        <f t="shared" ref="K82" si="34">AVERAGE(M81:M84)</f>
        <v>16.945193746665598</v>
      </c>
      <c r="L82" s="31">
        <f t="shared" ref="L82" si="35">F82/E82*100</f>
        <v>72.188730289042994</v>
      </c>
      <c r="M82" s="26">
        <f t="shared" ref="M82" si="36">F82/D82*100</f>
        <v>19.677204944544187</v>
      </c>
      <c r="N82" s="30">
        <f t="shared" si="31"/>
        <v>100.80448402668945</v>
      </c>
      <c r="O82" s="30">
        <f t="shared" si="32"/>
        <v>101.15252490253577</v>
      </c>
      <c r="P82" s="26">
        <f t="shared" ref="P82" si="37">L82/$J$53*100</f>
        <v>108.35908813552828</v>
      </c>
      <c r="Q82" s="26">
        <f t="shared" ref="Q82" si="38">M82/$K$53*100</f>
        <v>117.46097406274671</v>
      </c>
      <c r="R82" s="29" t="s">
        <v>82</v>
      </c>
      <c r="S82" s="32">
        <f t="shared" ref="S82" si="39">F82/F78-1</f>
        <v>0.1104439752429105</v>
      </c>
      <c r="T82" s="34">
        <f t="shared" si="28"/>
        <v>5.8446003664008025E-2</v>
      </c>
    </row>
    <row r="83" spans="2:20" x14ac:dyDescent="0.25">
      <c r="B83" s="7" t="s">
        <v>87</v>
      </c>
      <c r="C83" s="8">
        <v>2930</v>
      </c>
      <c r="D83" s="8">
        <v>12127.4380373</v>
      </c>
      <c r="E83" s="8">
        <v>2617.8786541295099</v>
      </c>
      <c r="F83" s="8">
        <v>1580.6750202916601</v>
      </c>
      <c r="J83" s="30">
        <f t="shared" ref="J83" si="40">AVERAGE(L82:L85)</f>
        <v>67.3002310517208</v>
      </c>
      <c r="K83" s="30">
        <f t="shared" ref="K83" si="41">AVERAGE(M82:M85)</f>
        <v>17.133859300559561</v>
      </c>
      <c r="L83" s="31">
        <f t="shared" ref="L83" si="42">F83/E83*100</f>
        <v>60.379995757185391</v>
      </c>
      <c r="M83" s="26">
        <f t="shared" ref="M83" si="43">F83/D83*100</f>
        <v>13.033874223311015</v>
      </c>
      <c r="N83" s="30">
        <f t="shared" si="31"/>
        <v>101.02119318175238</v>
      </c>
      <c r="O83" s="30">
        <f t="shared" si="32"/>
        <v>102.27874378346564</v>
      </c>
      <c r="P83" s="26">
        <f t="shared" ref="P83" si="44">L83/$J$53*100</f>
        <v>90.633555344146941</v>
      </c>
      <c r="Q83" s="26">
        <f t="shared" ref="Q83" si="45">M83/$K$53*100</f>
        <v>77.80432060326352</v>
      </c>
      <c r="R83" s="29" t="s">
        <v>87</v>
      </c>
      <c r="S83" s="32">
        <f t="shared" ref="S83" si="46">F83/F79-1</f>
        <v>-0.10203529467016126</v>
      </c>
      <c r="T83" s="34">
        <f t="shared" si="28"/>
        <v>3.954507717204897E-2</v>
      </c>
    </row>
    <row r="84" spans="2:20" x14ac:dyDescent="0.25">
      <c r="B84" s="7" t="s">
        <v>89</v>
      </c>
      <c r="C84" s="8">
        <v>2914</v>
      </c>
      <c r="D84" s="8">
        <v>13229.23673056</v>
      </c>
      <c r="E84" s="8">
        <v>3567.5565505966902</v>
      </c>
      <c r="F84" s="8">
        <v>2469.1721700385901</v>
      </c>
      <c r="J84" s="30">
        <f t="shared" ref="J84" si="47">AVERAGE(L83:L86)</f>
        <v>66.39436728554476</v>
      </c>
      <c r="K84" s="30">
        <f t="shared" ref="K84" si="48">AVERAGE(M83:M86)</f>
        <v>16.443762331520205</v>
      </c>
      <c r="L84" s="31">
        <f t="shared" ref="L84" si="49">F84/E84*100</f>
        <v>69.211857892641106</v>
      </c>
      <c r="M84" s="26">
        <f t="shared" ref="M84" si="50">F84/D84*100</f>
        <v>18.664509679040787</v>
      </c>
      <c r="N84" s="30">
        <f t="shared" si="31"/>
        <v>99.661443934399983</v>
      </c>
      <c r="O84" s="30">
        <f t="shared" si="32"/>
        <v>98.159283605581635</v>
      </c>
      <c r="P84" s="26">
        <f t="shared" ref="P84" si="51">L84/$J$53*100</f>
        <v>103.8906458027935</v>
      </c>
      <c r="Q84" s="26">
        <f t="shared" ref="Q84" si="52">M84/$K$53*100</f>
        <v>111.41579779660518</v>
      </c>
      <c r="R84" s="29" t="s">
        <v>89</v>
      </c>
      <c r="S84" s="32">
        <f t="shared" ref="S84" si="53">F84/F80-1</f>
        <v>5.2448673253965294E-2</v>
      </c>
      <c r="T84" s="34">
        <f t="shared" si="28"/>
        <v>1.2234955907138072E-2</v>
      </c>
    </row>
    <row r="85" spans="2:20" x14ac:dyDescent="0.25">
      <c r="B85" s="7" t="s">
        <v>90</v>
      </c>
      <c r="C85" s="8">
        <v>2960</v>
      </c>
      <c r="D85" s="8">
        <v>13441.57030673</v>
      </c>
      <c r="E85" s="8">
        <v>3421.1531298157502</v>
      </c>
      <c r="F85" s="8">
        <v>2306.5530812115799</v>
      </c>
      <c r="J85" s="30">
        <f t="shared" ref="J85" si="54">AVERAGE(L84:L87)</f>
        <v>64.755549771581073</v>
      </c>
      <c r="K85" s="30">
        <f t="shared" ref="K85" si="55">AVERAGE(M84:M87)</f>
        <v>15.881615362660222</v>
      </c>
      <c r="L85" s="31">
        <f t="shared" ref="L85" si="56">F85/E85*100</f>
        <v>67.420340268013717</v>
      </c>
      <c r="M85" s="26">
        <f t="shared" ref="M85" si="57">F85/D85*100</f>
        <v>17.159848355342248</v>
      </c>
      <c r="N85" s="30">
        <f t="shared" si="31"/>
        <v>97.201492488757339</v>
      </c>
      <c r="O85" s="30">
        <f t="shared" si="32"/>
        <v>94.803607293076595</v>
      </c>
      <c r="P85" s="26">
        <f t="shared" ref="P85" si="58">L85/$J$53*100</f>
        <v>101.20148344454078</v>
      </c>
      <c r="Q85" s="26">
        <f t="shared" ref="Q85" si="59">M85/$K$53*100</f>
        <v>102.43388267124712</v>
      </c>
      <c r="R85" s="29" t="s">
        <v>90</v>
      </c>
      <c r="S85" s="32">
        <f t="shared" ref="S85" si="60">F85/F81-1</f>
        <v>8.4010990614842962E-2</v>
      </c>
      <c r="T85" s="34">
        <f t="shared" si="28"/>
        <v>-1.4428970658687625E-2</v>
      </c>
    </row>
    <row r="86" spans="2:20" x14ac:dyDescent="0.25">
      <c r="B86" s="7" t="s">
        <v>91</v>
      </c>
      <c r="C86" s="8">
        <v>2979</v>
      </c>
      <c r="D86" s="8">
        <v>12682.329373459999</v>
      </c>
      <c r="E86" s="8">
        <v>3129.05687769621</v>
      </c>
      <c r="F86" s="8">
        <v>2145.44646011851</v>
      </c>
      <c r="J86" s="30">
        <f t="shared" ref="J86" si="61">AVERAGE(L85:L88)</f>
        <v>63.735293868024186</v>
      </c>
      <c r="K86" s="30">
        <f t="shared" ref="K86" si="62">AVERAGE(M85:M88)</f>
        <v>15.25442787557424</v>
      </c>
      <c r="L86" s="31">
        <f t="shared" ref="L86" si="63">F86/E86*100</f>
        <v>68.565275224338833</v>
      </c>
      <c r="M86" s="26">
        <f t="shared" ref="M86" si="64">F86/D86*100</f>
        <v>16.91681706838677</v>
      </c>
      <c r="N86" s="30">
        <f t="shared" si="31"/>
        <v>95.670034615323956</v>
      </c>
      <c r="O86" s="30">
        <f t="shared" si="32"/>
        <v>91.059678551128314</v>
      </c>
      <c r="P86" s="26">
        <f t="shared" ref="P86" si="65">L86/$J$53*100</f>
        <v>102.92009114611871</v>
      </c>
      <c r="Q86" s="26">
        <f t="shared" ref="Q86" si="66">M86/$K$53*100</f>
        <v>100.98313335121077</v>
      </c>
      <c r="R86" s="29" t="s">
        <v>91</v>
      </c>
      <c r="S86" s="32">
        <f t="shared" ref="S86" si="67">F86/F82-1</f>
        <v>-7.8003646685074757E-2</v>
      </c>
      <c r="T86" s="34">
        <f t="shared" si="28"/>
        <v>-3.9316194656690354E-2</v>
      </c>
    </row>
    <row r="87" spans="2:20" x14ac:dyDescent="0.25">
      <c r="B87" s="7" t="s">
        <v>92</v>
      </c>
      <c r="C87" s="8">
        <v>3004</v>
      </c>
      <c r="D87" s="8">
        <v>12395.91417127</v>
      </c>
      <c r="E87" s="8">
        <v>2483.8674445390602</v>
      </c>
      <c r="F87" s="8">
        <v>1336.9348388077999</v>
      </c>
      <c r="J87" s="30">
        <f t="shared" ref="J87" si="68">AVERAGE(L86:L89)</f>
        <v>62.697406657349873</v>
      </c>
      <c r="K87" s="30">
        <f t="shared" ref="K87" si="69">AVERAGE(M86:M89)</f>
        <v>14.90528740484122</v>
      </c>
      <c r="L87" s="31">
        <f t="shared" ref="L87" si="70">F87/E87*100</f>
        <v>53.824725701330635</v>
      </c>
      <c r="M87" s="26">
        <f t="shared" ref="M87" si="71">F87/D87*100</f>
        <v>10.785286347871081</v>
      </c>
      <c r="N87" s="30">
        <f t="shared" ref="N87" si="72">J87/$J$53*100</f>
        <v>94.112111220828879</v>
      </c>
      <c r="O87" s="30">
        <f t="shared" ref="O87" si="73">K87/$K$53*100</f>
        <v>88.975521787370198</v>
      </c>
      <c r="P87" s="26">
        <f t="shared" ref="P87" si="74">L87/$J$53*100</f>
        <v>80.793749561576348</v>
      </c>
      <c r="Q87" s="26">
        <f t="shared" ref="Q87" si="75">M87/$K$53*100</f>
        <v>64.381615353243319</v>
      </c>
      <c r="R87" s="29" t="s">
        <v>92</v>
      </c>
      <c r="S87" s="32">
        <f t="shared" ref="S87:S89" si="76">F87/F83-1</f>
        <v>-0.15420005906013889</v>
      </c>
      <c r="T87" s="34">
        <f t="shared" si="28"/>
        <v>-5.4629839333825099E-2</v>
      </c>
    </row>
    <row r="88" spans="2:20" x14ac:dyDescent="0.25">
      <c r="B88" s="7" t="s">
        <v>93</v>
      </c>
      <c r="C88" s="8">
        <v>2893</v>
      </c>
      <c r="D88" s="8">
        <v>13686.756399989999</v>
      </c>
      <c r="E88" s="8">
        <v>3395.01175350524</v>
      </c>
      <c r="F88" s="8">
        <v>2211.19947890816</v>
      </c>
      <c r="J88" s="30">
        <f t="shared" ref="J88" si="77">AVERAGE(L87:L90)</f>
        <v>62.182911306422497</v>
      </c>
      <c r="K88" s="30">
        <f t="shared" ref="K88" si="78">AVERAGE(M87:M90)</f>
        <v>14.847435765286678</v>
      </c>
      <c r="L88" s="31">
        <f t="shared" ref="L88" si="79">F88/E88*100</f>
        <v>65.130834278413545</v>
      </c>
      <c r="M88" s="26">
        <f t="shared" ref="M88" si="80">F88/D88*100</f>
        <v>16.155759730696865</v>
      </c>
      <c r="N88" s="30">
        <f t="shared" ref="N88" si="81">J88/$J$53*100</f>
        <v>93.339826587850354</v>
      </c>
      <c r="O88" s="30">
        <f t="shared" ref="O88" si="82">K88/$K$53*100</f>
        <v>88.6301826016294</v>
      </c>
      <c r="P88" s="26">
        <f t="shared" ref="P88" si="83">L88/$J$53*100</f>
        <v>97.764814309059943</v>
      </c>
      <c r="Q88" s="26">
        <f t="shared" ref="Q88" si="84">M88/$K$53*100</f>
        <v>96.440082828812095</v>
      </c>
      <c r="R88" s="48" t="s">
        <v>93</v>
      </c>
      <c r="S88" s="32">
        <f t="shared" si="76"/>
        <v>-0.10447740107422254</v>
      </c>
    </row>
    <row r="89" spans="2:20" x14ac:dyDescent="0.25">
      <c r="B89" s="7" t="s">
        <v>94</v>
      </c>
      <c r="C89" s="8">
        <v>2879</v>
      </c>
      <c r="D89" s="8">
        <v>12967.78956969</v>
      </c>
      <c r="E89" s="8">
        <v>3230.8975293490598</v>
      </c>
      <c r="F89" s="8">
        <v>2044.1498190095599</v>
      </c>
      <c r="L89" s="31">
        <f t="shared" ref="L89" si="85">F89/E89*100</f>
        <v>63.268791425316472</v>
      </c>
      <c r="M89" s="26">
        <f t="shared" ref="M89" si="86">F89/D89*100</f>
        <v>15.763286472410165</v>
      </c>
      <c r="P89" s="26">
        <f t="shared" ref="P89" si="87">L89/$J$53*100</f>
        <v>94.96978986656049</v>
      </c>
      <c r="Q89" s="26">
        <f t="shared" ref="Q89" si="88">M89/$K$53*100</f>
        <v>94.097255616214611</v>
      </c>
      <c r="R89" s="48" t="s">
        <v>94</v>
      </c>
      <c r="S89" s="32">
        <f t="shared" si="76"/>
        <v>-0.11376424169010912</v>
      </c>
    </row>
    <row r="90" spans="2:20" x14ac:dyDescent="0.25">
      <c r="B90" s="7" t="s">
        <v>96</v>
      </c>
      <c r="C90" s="8">
        <v>2864</v>
      </c>
      <c r="D90" s="8">
        <v>12458.7480709171</v>
      </c>
      <c r="E90" s="8">
        <v>3125.6620750000002</v>
      </c>
      <c r="F90" s="8">
        <v>2078.7932600602298</v>
      </c>
      <c r="L90" s="31">
        <f t="shared" ref="L90" si="89">F90/E90*100</f>
        <v>66.507293820629329</v>
      </c>
      <c r="M90" s="26">
        <f t="shared" ref="M90" si="90">F90/D90*100</f>
        <v>16.685410510168602</v>
      </c>
      <c r="P90" s="26">
        <f t="shared" ref="P90" si="91">L90/$J$53*100</f>
        <v>99.83095261420462</v>
      </c>
      <c r="Q90" s="26">
        <f t="shared" ref="Q90" si="92">M90/$K$53*100</f>
        <v>99.601776608247619</v>
      </c>
      <c r="R90" s="48" t="s">
        <v>96</v>
      </c>
      <c r="S90" s="32">
        <f t="shared" ref="S90" si="93">F90/F86-1</f>
        <v>-3.1067286598519206E-2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2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X90"/>
  <sheetViews>
    <sheetView zoomScale="85" zoomScaleNormal="85" zoomScaleSheetLayoutView="50" workbookViewId="0">
      <pane xSplit="2" ySplit="3" topLeftCell="U42" activePane="bottomRight" state="frozen"/>
      <selection activeCell="H92" sqref="H92"/>
      <selection pane="topRight" activeCell="H92" sqref="H92"/>
      <selection pane="bottomLeft" activeCell="H92" sqref="H92"/>
      <selection pane="bottomRight" activeCell="AN19" sqref="AN19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78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1412</v>
      </c>
      <c r="D4" s="8">
        <v>42902.607927930003</v>
      </c>
      <c r="E4" s="8">
        <v>7230.7261302699999</v>
      </c>
      <c r="F4" s="9">
        <v>3403.4575436999999</v>
      </c>
      <c r="G4" s="8">
        <v>43336.305172679997</v>
      </c>
      <c r="H4" s="8">
        <v>7003.6598496300003</v>
      </c>
      <c r="I4" s="9">
        <v>1721.0221645300001</v>
      </c>
      <c r="J4" s="4"/>
      <c r="K4" s="21">
        <f>I4/Total!I4</f>
        <v>1.360766192652583E-2</v>
      </c>
      <c r="L4" s="43">
        <f t="shared" ref="L4:L18" si="0">F4/E4*100</f>
        <v>47.06937425623272</v>
      </c>
      <c r="M4" s="23">
        <f t="shared" ref="M4:M18" si="1">F4/D4*100</f>
        <v>7.932985214831934</v>
      </c>
      <c r="N4" s="23">
        <f t="shared" ref="N4:N18" si="2">I4/H4*100</f>
        <v>24.573183185373011</v>
      </c>
      <c r="O4" s="23">
        <f t="shared" ref="O4:O18" si="3">I4/G4*100</f>
        <v>3.9713172539106174</v>
      </c>
      <c r="P4" s="12"/>
      <c r="R4" s="3">
        <v>2009</v>
      </c>
    </row>
    <row r="5" spans="2:20" x14ac:dyDescent="0.25">
      <c r="B5" s="3">
        <v>2010</v>
      </c>
      <c r="C5" s="8">
        <v>1359</v>
      </c>
      <c r="D5" s="8">
        <v>46835.385679990002</v>
      </c>
      <c r="E5" s="8">
        <v>6637.3514912099999</v>
      </c>
      <c r="F5" s="9">
        <v>3122.6614667399999</v>
      </c>
      <c r="G5" s="8">
        <v>47328.415440670004</v>
      </c>
      <c r="H5" s="8">
        <v>6926.2094990599999</v>
      </c>
      <c r="I5" s="9">
        <v>1773.36608086</v>
      </c>
      <c r="J5" s="4"/>
      <c r="K5" s="21">
        <f>I5/Total!I5</f>
        <v>1.3958135081883693E-2</v>
      </c>
      <c r="L5" s="43">
        <f t="shared" si="0"/>
        <v>47.046799779632188</v>
      </c>
      <c r="M5" s="23">
        <f t="shared" si="1"/>
        <v>6.6673123780298642</v>
      </c>
      <c r="N5" s="23">
        <f t="shared" si="2"/>
        <v>25.603702589427517</v>
      </c>
      <c r="O5" s="23">
        <f t="shared" si="3"/>
        <v>3.7469373617273489</v>
      </c>
      <c r="P5" s="12"/>
      <c r="R5" s="3">
        <v>2010</v>
      </c>
      <c r="S5" s="13">
        <f t="shared" ref="S5:S18" si="4">F5/F4-1</f>
        <v>-8.2503181942072401E-2</v>
      </c>
      <c r="T5" s="13">
        <f t="shared" ref="T5:T18" si="5">I5/I4-1</f>
        <v>3.0414434752090935E-2</v>
      </c>
    </row>
    <row r="6" spans="2:20" x14ac:dyDescent="0.25">
      <c r="B6" s="3">
        <v>2011</v>
      </c>
      <c r="C6" s="8">
        <v>1354</v>
      </c>
      <c r="D6" s="8">
        <v>48523.380098879999</v>
      </c>
      <c r="E6" s="8">
        <v>5659.6929324299999</v>
      </c>
      <c r="F6" s="9">
        <v>2060.5196986199999</v>
      </c>
      <c r="G6" s="8">
        <v>46087.269640990002</v>
      </c>
      <c r="H6" s="8">
        <v>6307.9935797300004</v>
      </c>
      <c r="I6" s="9">
        <v>1513.0353480700001</v>
      </c>
      <c r="J6" s="4"/>
      <c r="K6" s="21">
        <f>I6/Total!I6</f>
        <v>1.5014026017792653E-2</v>
      </c>
      <c r="L6" s="43">
        <f t="shared" si="0"/>
        <v>36.406916827823586</v>
      </c>
      <c r="M6" s="23">
        <f t="shared" si="1"/>
        <v>4.2464471651008502</v>
      </c>
      <c r="N6" s="23">
        <f t="shared" si="2"/>
        <v>23.986000127393314</v>
      </c>
      <c r="O6" s="23">
        <f t="shared" si="3"/>
        <v>3.2829789220672492</v>
      </c>
      <c r="P6" s="12"/>
      <c r="R6" s="3">
        <v>2011</v>
      </c>
      <c r="S6" s="13">
        <f t="shared" si="4"/>
        <v>-0.34013990291072316</v>
      </c>
      <c r="T6" s="13">
        <f t="shared" si="5"/>
        <v>-0.14680033389594982</v>
      </c>
    </row>
    <row r="7" spans="2:20" x14ac:dyDescent="0.25">
      <c r="B7" s="3">
        <v>2012</v>
      </c>
      <c r="C7" s="8">
        <v>1310</v>
      </c>
      <c r="D7" s="8">
        <v>44156.540196850001</v>
      </c>
      <c r="E7" s="8">
        <v>5198.5866908199996</v>
      </c>
      <c r="F7" s="9">
        <v>1734.81744497</v>
      </c>
      <c r="G7" s="8">
        <v>44844.52419815</v>
      </c>
      <c r="H7" s="8">
        <v>6185.59335027</v>
      </c>
      <c r="I7" s="9">
        <v>1333.3843587399999</v>
      </c>
      <c r="J7" s="4"/>
      <c r="K7" s="21">
        <f>I7/Total!I7</f>
        <v>1.2513801313473428E-2</v>
      </c>
      <c r="L7" s="43">
        <f t="shared" si="0"/>
        <v>33.370943838129172</v>
      </c>
      <c r="M7" s="23">
        <f t="shared" si="1"/>
        <v>3.9287893418193045</v>
      </c>
      <c r="N7" s="23">
        <f t="shared" si="2"/>
        <v>21.55628867328949</v>
      </c>
      <c r="O7" s="23">
        <f t="shared" si="3"/>
        <v>2.9733493276644172</v>
      </c>
      <c r="P7" s="12"/>
      <c r="R7" s="3">
        <v>2012</v>
      </c>
      <c r="S7" s="13">
        <f t="shared" si="4"/>
        <v>-0.15806801258349223</v>
      </c>
      <c r="T7" s="13">
        <f t="shared" si="5"/>
        <v>-0.11873548728333383</v>
      </c>
    </row>
    <row r="8" spans="2:20" x14ac:dyDescent="0.25">
      <c r="B8" s="3">
        <v>2013</v>
      </c>
      <c r="C8" s="8">
        <v>1277</v>
      </c>
      <c r="D8" s="8">
        <v>48064.749135780003</v>
      </c>
      <c r="E8" s="8">
        <v>6065.3154251400001</v>
      </c>
      <c r="F8" s="9">
        <v>2532.1272413400002</v>
      </c>
      <c r="G8" s="8">
        <v>48152.223299459998</v>
      </c>
      <c r="H8" s="8">
        <v>6786.13532089</v>
      </c>
      <c r="I8" s="9">
        <v>1732.1291971000001</v>
      </c>
      <c r="J8" s="4"/>
      <c r="K8" s="21">
        <f>I8/Total!I8</f>
        <v>1.8270382439428058E-2</v>
      </c>
      <c r="L8" s="43">
        <f t="shared" si="0"/>
        <v>41.747659665722225</v>
      </c>
      <c r="M8" s="23">
        <f t="shared" si="1"/>
        <v>5.268158654457749</v>
      </c>
      <c r="N8" s="23">
        <f t="shared" si="2"/>
        <v>25.524530755641223</v>
      </c>
      <c r="O8" s="23">
        <f t="shared" si="3"/>
        <v>3.5971946431794874</v>
      </c>
      <c r="P8" s="12"/>
      <c r="R8" s="3">
        <v>2013</v>
      </c>
      <c r="S8" s="13">
        <f t="shared" si="4"/>
        <v>0.45959290914542761</v>
      </c>
      <c r="T8" s="13">
        <f t="shared" si="5"/>
        <v>0.29904718451684831</v>
      </c>
    </row>
    <row r="9" spans="2:20" x14ac:dyDescent="0.25">
      <c r="B9" s="3">
        <v>2014</v>
      </c>
      <c r="C9" s="8">
        <v>1223</v>
      </c>
      <c r="D9" s="8">
        <v>53165.439241</v>
      </c>
      <c r="E9" s="8">
        <v>6137.49683353</v>
      </c>
      <c r="F9" s="9">
        <v>2463.7845357299998</v>
      </c>
      <c r="G9" s="8">
        <v>53608.236385650001</v>
      </c>
      <c r="H9" s="8">
        <v>8036.7729146900001</v>
      </c>
      <c r="I9" s="9">
        <v>2776.85661815</v>
      </c>
      <c r="J9" s="4"/>
      <c r="K9" s="21">
        <f>I9/Total!I9</f>
        <v>2.6000426613812702E-2</v>
      </c>
      <c r="L9" s="43">
        <f t="shared" si="0"/>
        <v>40.143149602456845</v>
      </c>
      <c r="M9" s="23">
        <f t="shared" si="1"/>
        <v>4.6341844831970924</v>
      </c>
      <c r="N9" s="23">
        <f t="shared" si="2"/>
        <v>34.551886032194936</v>
      </c>
      <c r="O9" s="23">
        <f t="shared" si="3"/>
        <v>5.1799066810810377</v>
      </c>
      <c r="P9" s="12"/>
      <c r="R9" s="3">
        <v>2014</v>
      </c>
      <c r="S9" s="13">
        <f t="shared" si="4"/>
        <v>-2.6990233545228004E-2</v>
      </c>
      <c r="T9" s="13">
        <f t="shared" si="5"/>
        <v>0.60314636044420045</v>
      </c>
    </row>
    <row r="10" spans="2:20" x14ac:dyDescent="0.25">
      <c r="B10" s="3">
        <v>2015</v>
      </c>
      <c r="C10" s="8">
        <v>1231</v>
      </c>
      <c r="D10" s="8">
        <v>63610.54170704</v>
      </c>
      <c r="E10" s="8">
        <v>8301.7793110300008</v>
      </c>
      <c r="F10" s="9">
        <v>4461.9746491799997</v>
      </c>
      <c r="G10" s="8">
        <v>61854.189523610003</v>
      </c>
      <c r="H10" s="8">
        <v>8782.4729694500002</v>
      </c>
      <c r="I10" s="9">
        <v>3239.4180228999999</v>
      </c>
      <c r="J10" s="4"/>
      <c r="K10" s="21">
        <f>I10/Total!I10</f>
        <v>2.6060979068688001E-2</v>
      </c>
      <c r="L10" s="43">
        <f t="shared" si="0"/>
        <v>53.747208664673629</v>
      </c>
      <c r="M10" s="23">
        <f t="shared" si="1"/>
        <v>7.0145207530691058</v>
      </c>
      <c r="N10" s="23">
        <f t="shared" si="2"/>
        <v>36.885032657297977</v>
      </c>
      <c r="O10" s="23">
        <f t="shared" si="3"/>
        <v>5.2371844944528778</v>
      </c>
      <c r="P10" s="12"/>
      <c r="R10" s="3">
        <v>2015</v>
      </c>
      <c r="S10" s="13">
        <f t="shared" si="4"/>
        <v>0.81102469979500547</v>
      </c>
      <c r="T10" s="13">
        <f t="shared" si="5"/>
        <v>0.16657734566726323</v>
      </c>
    </row>
    <row r="11" spans="2:20" x14ac:dyDescent="0.25">
      <c r="B11" s="3">
        <v>2016</v>
      </c>
      <c r="C11" s="8">
        <v>1243</v>
      </c>
      <c r="D11" s="8">
        <v>67421.526463799994</v>
      </c>
      <c r="E11" s="8">
        <v>7849.4091635300001</v>
      </c>
      <c r="F11" s="9">
        <v>3777.2359866900001</v>
      </c>
      <c r="G11" s="8">
        <v>66629.641748170005</v>
      </c>
      <c r="H11" s="8">
        <v>9252.1052981100001</v>
      </c>
      <c r="I11" s="9">
        <v>3243.50852566</v>
      </c>
      <c r="J11" s="4"/>
      <c r="K11" s="21">
        <f>I11/Total!I11</f>
        <v>2.6478070386936507E-2</v>
      </c>
      <c r="L11" s="43">
        <f t="shared" si="0"/>
        <v>48.121277767501667</v>
      </c>
      <c r="M11" s="23">
        <f t="shared" si="1"/>
        <v>5.6024183740753424</v>
      </c>
      <c r="N11" s="23">
        <f t="shared" si="2"/>
        <v>35.056978073115715</v>
      </c>
      <c r="O11" s="23">
        <f t="shared" si="3"/>
        <v>4.8679663293388238</v>
      </c>
      <c r="P11" s="12"/>
      <c r="R11" s="3">
        <v>2016</v>
      </c>
      <c r="S11" s="13">
        <f t="shared" si="4"/>
        <v>-0.15346090382110023</v>
      </c>
      <c r="T11" s="13">
        <f t="shared" si="5"/>
        <v>1.2627276662300346E-3</v>
      </c>
    </row>
    <row r="12" spans="2:20" x14ac:dyDescent="0.25">
      <c r="B12" s="3">
        <v>2017</v>
      </c>
      <c r="C12" s="8">
        <v>1231</v>
      </c>
      <c r="D12" s="8">
        <v>67665.304708879994</v>
      </c>
      <c r="E12" s="8">
        <v>7143.49802525</v>
      </c>
      <c r="F12" s="9">
        <v>2914.63106303</v>
      </c>
      <c r="G12" s="8">
        <v>69425.243499460004</v>
      </c>
      <c r="H12" s="8">
        <v>9786.7166808799993</v>
      </c>
      <c r="I12" s="9">
        <v>3717.6742300400001</v>
      </c>
      <c r="J12" s="4"/>
      <c r="K12" s="21">
        <f>I12/Total!I12</f>
        <v>2.7737952810687409E-2</v>
      </c>
      <c r="L12" s="43">
        <f t="shared" si="0"/>
        <v>40.801174056851472</v>
      </c>
      <c r="M12" s="23">
        <f t="shared" si="1"/>
        <v>4.307423243817154</v>
      </c>
      <c r="N12" s="23">
        <f t="shared" si="2"/>
        <v>37.986940372996628</v>
      </c>
      <c r="O12" s="23">
        <f t="shared" si="3"/>
        <v>5.3549314955862082</v>
      </c>
      <c r="P12" s="12"/>
      <c r="R12" s="3">
        <v>2017</v>
      </c>
      <c r="S12" s="13">
        <f t="shared" si="4"/>
        <v>-0.22836934909536921</v>
      </c>
      <c r="T12" s="13">
        <f t="shared" si="5"/>
        <v>0.14618913458336458</v>
      </c>
    </row>
    <row r="13" spans="2:20" x14ac:dyDescent="0.25">
      <c r="B13" s="3">
        <v>2018</v>
      </c>
      <c r="C13" s="8">
        <v>1223</v>
      </c>
      <c r="D13" s="8">
        <v>69050.122940489993</v>
      </c>
      <c r="E13" s="8">
        <v>7658.3652883900004</v>
      </c>
      <c r="F13" s="9">
        <v>3315.1899167500001</v>
      </c>
      <c r="G13" s="8">
        <v>69546.585104700003</v>
      </c>
      <c r="H13" s="8">
        <v>10092.39957172</v>
      </c>
      <c r="I13" s="9">
        <v>3762.1280097899999</v>
      </c>
      <c r="J13" s="4"/>
      <c r="K13" s="21">
        <f>I13/Total!I13</f>
        <v>2.6964224477884699E-2</v>
      </c>
      <c r="L13" s="43">
        <f t="shared" si="0"/>
        <v>43.288479876714582</v>
      </c>
      <c r="M13" s="23">
        <f t="shared" si="1"/>
        <v>4.8011354297039501</v>
      </c>
      <c r="N13" s="23">
        <f t="shared" si="2"/>
        <v>37.276843658983651</v>
      </c>
      <c r="O13" s="23">
        <f t="shared" si="3"/>
        <v>5.4095078919061876</v>
      </c>
      <c r="P13" s="12"/>
      <c r="R13" s="3">
        <v>2018</v>
      </c>
      <c r="S13" s="13">
        <f t="shared" si="4"/>
        <v>0.13743037971453798</v>
      </c>
      <c r="T13" s="13">
        <f t="shared" si="5"/>
        <v>1.1957416653347153E-2</v>
      </c>
    </row>
    <row r="14" spans="2:20" x14ac:dyDescent="0.25">
      <c r="B14" s="3">
        <v>2019</v>
      </c>
      <c r="C14" s="8">
        <v>1221</v>
      </c>
      <c r="D14" s="8">
        <v>69072.079287519999</v>
      </c>
      <c r="E14" s="8">
        <v>8261.7648561900005</v>
      </c>
      <c r="F14" s="9">
        <v>3903.6194141800001</v>
      </c>
      <c r="G14" s="8">
        <v>69170.950068909995</v>
      </c>
      <c r="H14" s="8">
        <v>9912.4581472900009</v>
      </c>
      <c r="I14" s="9">
        <v>3640.5437086299999</v>
      </c>
      <c r="J14" s="4"/>
      <c r="K14" s="21">
        <f>I14/Total!I14</f>
        <v>2.4793493999759556E-2</v>
      </c>
      <c r="L14" s="43">
        <f t="shared" si="0"/>
        <v>47.249219532740312</v>
      </c>
      <c r="M14" s="23">
        <f t="shared" si="1"/>
        <v>5.6515157129275959</v>
      </c>
      <c r="N14" s="23">
        <f t="shared" si="2"/>
        <v>36.726951625266636</v>
      </c>
      <c r="O14" s="23">
        <f t="shared" si="3"/>
        <v>5.2631107495316902</v>
      </c>
      <c r="P14" s="12"/>
      <c r="R14" s="3">
        <v>2019</v>
      </c>
      <c r="S14" s="13">
        <f t="shared" si="4"/>
        <v>0.17749495872226184</v>
      </c>
      <c r="T14" s="13">
        <f t="shared" si="5"/>
        <v>-3.2317959634442839E-2</v>
      </c>
    </row>
    <row r="15" spans="2:20" x14ac:dyDescent="0.25">
      <c r="B15" s="3">
        <v>2020</v>
      </c>
      <c r="C15" s="8">
        <v>1210</v>
      </c>
      <c r="D15" s="8">
        <v>58216.581544410001</v>
      </c>
      <c r="E15" s="8">
        <v>7565.1876860399998</v>
      </c>
      <c r="F15" s="9">
        <v>3502.58025159</v>
      </c>
      <c r="G15" s="8">
        <v>59812.79169125</v>
      </c>
      <c r="H15" s="8">
        <v>8726.0701392400006</v>
      </c>
      <c r="I15" s="9">
        <v>2311.2911034499998</v>
      </c>
      <c r="J15" s="4"/>
      <c r="K15" s="21">
        <f>I15/Total!I15</f>
        <v>1.9962792201252993E-2</v>
      </c>
      <c r="L15" s="43">
        <f t="shared" si="0"/>
        <v>46.298656384339182</v>
      </c>
      <c r="M15" s="23">
        <f t="shared" si="1"/>
        <v>6.0164649978942641</v>
      </c>
      <c r="N15" s="23">
        <f t="shared" si="2"/>
        <v>26.487193737492721</v>
      </c>
      <c r="O15" s="23">
        <f t="shared" si="3"/>
        <v>3.8642087053564462</v>
      </c>
      <c r="P15" s="12"/>
      <c r="R15" s="3">
        <v>2020</v>
      </c>
      <c r="S15" s="13">
        <f t="shared" si="4"/>
        <v>-0.10273521059281931</v>
      </c>
      <c r="T15" s="13">
        <f t="shared" si="5"/>
        <v>-0.36512474827014807</v>
      </c>
    </row>
    <row r="16" spans="2:20" x14ac:dyDescent="0.25">
      <c r="B16" s="3">
        <v>2021</v>
      </c>
      <c r="C16" s="8">
        <v>1222</v>
      </c>
      <c r="D16" s="8">
        <v>57641.282981539996</v>
      </c>
      <c r="E16" s="8">
        <v>6652.4347087100005</v>
      </c>
      <c r="F16" s="9">
        <v>2419.58721332</v>
      </c>
      <c r="G16" s="8">
        <v>59461.365962759999</v>
      </c>
      <c r="H16" s="8">
        <v>9147.1273443800001</v>
      </c>
      <c r="I16" s="9">
        <v>3054.1110537</v>
      </c>
      <c r="J16" s="4"/>
      <c r="K16" s="21">
        <f>I16/Total!I16</f>
        <v>1.9607107313348103E-2</v>
      </c>
      <c r="L16" s="43">
        <f t="shared" si="0"/>
        <v>36.371453749888687</v>
      </c>
      <c r="M16" s="23">
        <f t="shared" si="1"/>
        <v>4.1976637024108037</v>
      </c>
      <c r="N16" s="23">
        <f t="shared" si="2"/>
        <v>33.388745326437899</v>
      </c>
      <c r="O16" s="23">
        <f t="shared" si="3"/>
        <v>5.1362948096630614</v>
      </c>
      <c r="P16" s="12"/>
      <c r="R16" s="3">
        <v>2021</v>
      </c>
      <c r="S16" s="13">
        <f t="shared" si="4"/>
        <v>-0.30919863657038948</v>
      </c>
      <c r="T16" s="13">
        <f t="shared" si="5"/>
        <v>0.3213874484011181</v>
      </c>
    </row>
    <row r="17" spans="2:20" x14ac:dyDescent="0.25">
      <c r="B17" s="3">
        <v>2022</v>
      </c>
      <c r="C17" s="8">
        <v>1230</v>
      </c>
      <c r="D17" s="8">
        <v>67143.682154940005</v>
      </c>
      <c r="E17" s="8">
        <v>7425.8956056999996</v>
      </c>
      <c r="F17" s="9">
        <v>3193.7549239099999</v>
      </c>
      <c r="G17" s="8">
        <v>70717.250329179995</v>
      </c>
      <c r="H17" s="8">
        <v>9603.8019097300003</v>
      </c>
      <c r="I17" s="9">
        <v>3396.2703090499999</v>
      </c>
      <c r="J17" s="25"/>
      <c r="K17" s="21">
        <f>I17/Total!I17</f>
        <v>1.849531077796111E-2</v>
      </c>
      <c r="L17" s="43">
        <f t="shared" si="0"/>
        <v>43.008346649238163</v>
      </c>
      <c r="M17" s="23">
        <f t="shared" si="1"/>
        <v>4.7565978233665041</v>
      </c>
      <c r="N17" s="23">
        <f t="shared" si="2"/>
        <v>35.363810509347353</v>
      </c>
      <c r="O17" s="23">
        <f t="shared" si="3"/>
        <v>4.8026051539628369</v>
      </c>
      <c r="P17" s="17"/>
      <c r="R17" s="3">
        <v>2022</v>
      </c>
      <c r="S17" s="13">
        <f t="shared" si="4"/>
        <v>0.31995858893953133</v>
      </c>
      <c r="T17" s="13">
        <f t="shared" si="5"/>
        <v>0.1120323555148659</v>
      </c>
    </row>
    <row r="18" spans="2:20" x14ac:dyDescent="0.25">
      <c r="B18" s="5">
        <v>2023</v>
      </c>
      <c r="C18" s="63">
        <v>1219</v>
      </c>
      <c r="D18" s="63">
        <v>83173.650304509996</v>
      </c>
      <c r="E18" s="63">
        <v>10217.3664899</v>
      </c>
      <c r="F18" s="10">
        <v>5672.3806684199999</v>
      </c>
      <c r="G18" s="63">
        <v>82263.617025850006</v>
      </c>
      <c r="H18" s="63">
        <v>10870.773307859999</v>
      </c>
      <c r="I18" s="10">
        <v>4292.9267631000002</v>
      </c>
      <c r="J18" s="25"/>
      <c r="K18" s="21">
        <f>I18/Total!I18</f>
        <v>2.1807543998889553E-2</v>
      </c>
      <c r="L18" s="43">
        <f t="shared" si="0"/>
        <v>55.517052011662912</v>
      </c>
      <c r="M18" s="23">
        <f t="shared" si="1"/>
        <v>6.8199251176936997</v>
      </c>
      <c r="N18" s="23">
        <f t="shared" si="2"/>
        <v>39.490537071507546</v>
      </c>
      <c r="O18" s="23">
        <f t="shared" si="3"/>
        <v>5.2184998889010892</v>
      </c>
      <c r="P18" s="17"/>
      <c r="R18" s="5">
        <v>2023</v>
      </c>
      <c r="S18" s="13">
        <f t="shared" si="4"/>
        <v>0.77608514227369296</v>
      </c>
      <c r="T18" s="13">
        <f t="shared" si="5"/>
        <v>0.26401209929041602</v>
      </c>
    </row>
    <row r="19" spans="2:20" x14ac:dyDescent="0.25">
      <c r="B19" s="5">
        <v>2024</v>
      </c>
      <c r="C19" s="8">
        <v>1251</v>
      </c>
      <c r="D19" s="8">
        <v>81396.871556569997</v>
      </c>
      <c r="E19" s="8">
        <v>8976.0142587800001</v>
      </c>
      <c r="F19" s="9">
        <v>4321.8123691700002</v>
      </c>
      <c r="G19" s="49">
        <f>G18*(1+G22)</f>
        <v>80170.585163005439</v>
      </c>
      <c r="H19" s="49">
        <f t="shared" ref="H19:I19" si="6">H18*(1+H22)</f>
        <v>11041.499861479962</v>
      </c>
      <c r="I19" s="55">
        <f t="shared" si="6"/>
        <v>4374.2885081173599</v>
      </c>
      <c r="J19" s="25"/>
      <c r="K19" s="21">
        <f>I19/Total!I19</f>
        <v>2.0260098687108027E-2</v>
      </c>
      <c r="L19" s="43">
        <f t="shared" ref="L19" si="7">F19/E19*100</f>
        <v>48.148457038630099</v>
      </c>
      <c r="M19" s="23">
        <f t="shared" ref="M19" si="8">F19/D19*100</f>
        <v>5.3095558668570995</v>
      </c>
      <c r="N19" s="62">
        <f t="shared" ref="N19" si="9">I19/H19*100</f>
        <v>39.616796295743882</v>
      </c>
      <c r="O19" s="62">
        <f t="shared" ref="O19" si="10">I19/G19*100</f>
        <v>5.4562262446050687</v>
      </c>
      <c r="P19" s="17"/>
      <c r="R19" s="5">
        <v>2024</v>
      </c>
      <c r="S19" s="13">
        <f>F19/F18-1</f>
        <v>-0.23809549785137929</v>
      </c>
      <c r="T19" s="54">
        <f>I19/I18-1</f>
        <v>1.8952511772785785E-2</v>
      </c>
    </row>
    <row r="20" spans="2:20" x14ac:dyDescent="0.25">
      <c r="B20" s="5">
        <v>2025</v>
      </c>
      <c r="C20" s="6"/>
      <c r="D20" s="49">
        <f>D19*(SUM(D88:D90)/SUM(D84:D86))</f>
        <v>80495.283946184558</v>
      </c>
      <c r="E20" s="49">
        <f>E19*(SUM(E88:E90)/SUM(E84:E86))</f>
        <v>8425.6124347419445</v>
      </c>
      <c r="F20" s="49">
        <f>F19*(SUM(F88:F90)/SUM(F84:F86))</f>
        <v>3845.1329875375782</v>
      </c>
      <c r="I20" s="19">
        <f>I19*(1+T20)</f>
        <v>3891.82120898016</v>
      </c>
      <c r="J20" s="25"/>
      <c r="K20" s="21"/>
      <c r="L20" s="43">
        <f t="shared" ref="L20" si="11">F20/E20*100</f>
        <v>45.636243267998658</v>
      </c>
      <c r="M20" s="23">
        <f t="shared" ref="M20" si="12">F20/D20*100</f>
        <v>4.7768425664642127</v>
      </c>
      <c r="N20" s="60">
        <f>N19*(L20/L19)</f>
        <v>37.549733977991565</v>
      </c>
      <c r="O20" s="60">
        <f>O19*(M20/M19)</f>
        <v>4.9087973516166299</v>
      </c>
      <c r="P20" s="17"/>
      <c r="R20" s="5">
        <v>2025</v>
      </c>
      <c r="S20" s="13">
        <f>F20/F19-1</f>
        <v>-0.11029617690783</v>
      </c>
      <c r="T20" s="15">
        <f>+S20</f>
        <v>-0.11029617690783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-2.5442983648371165E-2</v>
      </c>
      <c r="H22" s="54">
        <v>1.5705097400616541E-2</v>
      </c>
      <c r="I22" s="54">
        <v>1.8952511772785785E-2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1389</v>
      </c>
      <c r="D24" s="8">
        <v>9043.4217082100004</v>
      </c>
      <c r="E24" s="8">
        <v>1336.6971014200001</v>
      </c>
      <c r="F24" s="8">
        <v>494.39066290999898</v>
      </c>
      <c r="L24" s="23">
        <f t="shared" ref="L24:L55" si="13">F24/E24*100</f>
        <v>36.985990497383284</v>
      </c>
      <c r="M24" s="12">
        <f t="shared" ref="M24:M55" si="14">F24/D24*100</f>
        <v>5.4668540167840476</v>
      </c>
      <c r="N24" s="12"/>
      <c r="O24" s="26"/>
      <c r="P24" s="26">
        <f>L24/$J$53*100</f>
        <v>85.174875121293454</v>
      </c>
      <c r="Q24" s="12">
        <f t="shared" ref="Q24:Q81" si="15">M24/$K$53*100</f>
        <v>102.67278317421886</v>
      </c>
      <c r="R24" s="7" t="s">
        <v>18</v>
      </c>
    </row>
    <row r="25" spans="2:20" x14ac:dyDescent="0.25">
      <c r="B25" s="7" t="s">
        <v>19</v>
      </c>
      <c r="C25" s="8">
        <v>1389</v>
      </c>
      <c r="D25" s="8">
        <v>11550.190586479999</v>
      </c>
      <c r="E25" s="8">
        <v>2363.1650626599899</v>
      </c>
      <c r="F25" s="8">
        <v>1475.1009531099901</v>
      </c>
      <c r="J25" s="18">
        <f>AVERAGE(L24:L27)</f>
        <v>45.166237728814934</v>
      </c>
      <c r="K25" s="18">
        <f>AVERAGE(M24:M27)</f>
        <v>7.7896805624630696</v>
      </c>
      <c r="L25" s="23">
        <f t="shared" si="13"/>
        <v>62.420563693067187</v>
      </c>
      <c r="M25" s="12">
        <f t="shared" si="14"/>
        <v>12.771226085538883</v>
      </c>
      <c r="N25" s="18">
        <f>J25/$J$53*100</f>
        <v>104.01313055338177</v>
      </c>
      <c r="O25" s="18">
        <f>K25/$K$53*100</f>
        <v>146.29770265142079</v>
      </c>
      <c r="P25" s="26">
        <f t="shared" ref="P25:P81" si="16">L25/$J$53*100</f>
        <v>143.7480420575431</v>
      </c>
      <c r="Q25" s="12">
        <f t="shared" si="15"/>
        <v>239.85592494764055</v>
      </c>
      <c r="R25" s="7" t="s">
        <v>19</v>
      </c>
    </row>
    <row r="26" spans="2:20" x14ac:dyDescent="0.25">
      <c r="B26" s="7" t="s">
        <v>20</v>
      </c>
      <c r="C26" s="8">
        <v>1385</v>
      </c>
      <c r="D26" s="8">
        <v>10218.19478906</v>
      </c>
      <c r="E26" s="8">
        <v>1702.5179403300001</v>
      </c>
      <c r="F26" s="8">
        <v>699.78082799000197</v>
      </c>
      <c r="J26" s="18">
        <f t="shared" ref="J26:J80" si="17">AVERAGE(L25:L28)</f>
        <v>51.682598786488384</v>
      </c>
      <c r="K26" s="18">
        <f t="shared" ref="K26:K80" si="18">AVERAGE(M25:M28)</f>
        <v>9.2099265524195015</v>
      </c>
      <c r="L26" s="23">
        <f t="shared" si="13"/>
        <v>41.10269920881791</v>
      </c>
      <c r="M26" s="12">
        <f t="shared" si="14"/>
        <v>6.8483801927441705</v>
      </c>
      <c r="N26" s="18">
        <f t="shared" ref="N26:N81" si="19">J26/$J$53*100</f>
        <v>119.01962982158072</v>
      </c>
      <c r="O26" s="18">
        <f t="shared" ref="O26:O80" si="20">K26/$K$53*100</f>
        <v>172.971290080893</v>
      </c>
      <c r="P26" s="26">
        <f t="shared" si="16"/>
        <v>94.655225537540716</v>
      </c>
      <c r="Q26" s="12">
        <f t="shared" si="15"/>
        <v>128.61917520853621</v>
      </c>
      <c r="R26" s="7" t="s">
        <v>20</v>
      </c>
    </row>
    <row r="27" spans="2:20" x14ac:dyDescent="0.25">
      <c r="B27" s="7" t="s">
        <v>21</v>
      </c>
      <c r="C27" s="8">
        <v>1393</v>
      </c>
      <c r="D27" s="8">
        <v>12090.800844179999</v>
      </c>
      <c r="E27" s="8">
        <v>1828.34602585999</v>
      </c>
      <c r="F27" s="8">
        <v>734.18509968998706</v>
      </c>
      <c r="J27" s="18">
        <f t="shared" si="17"/>
        <v>49.249337768699121</v>
      </c>
      <c r="K27" s="18">
        <f t="shared" si="18"/>
        <v>7.9920580293365049</v>
      </c>
      <c r="L27" s="23">
        <f t="shared" si="13"/>
        <v>40.15569751599137</v>
      </c>
      <c r="M27" s="12">
        <f t="shared" si="14"/>
        <v>6.0722619547851764</v>
      </c>
      <c r="N27" s="18">
        <f t="shared" si="19"/>
        <v>113.41608370748179</v>
      </c>
      <c r="O27" s="18">
        <f t="shared" si="20"/>
        <v>150.09854637467558</v>
      </c>
      <c r="P27" s="26">
        <f t="shared" si="16"/>
        <v>92.474379497149812</v>
      </c>
      <c r="Q27" s="12">
        <f t="shared" si="15"/>
        <v>114.04292727528755</v>
      </c>
      <c r="R27" s="7" t="s">
        <v>21</v>
      </c>
    </row>
    <row r="28" spans="2:20" x14ac:dyDescent="0.25">
      <c r="B28" s="7" t="s">
        <v>22</v>
      </c>
      <c r="C28" s="8">
        <v>1338</v>
      </c>
      <c r="D28" s="8">
        <v>12250.7538525</v>
      </c>
      <c r="E28" s="8">
        <v>2166.0001810899798</v>
      </c>
      <c r="F28" s="8">
        <v>1365.6941903899799</v>
      </c>
      <c r="J28" s="18">
        <f t="shared" si="17"/>
        <v>43.908257471017286</v>
      </c>
      <c r="K28" s="18">
        <f t="shared" si="18"/>
        <v>6.8157165818505581</v>
      </c>
      <c r="L28" s="23">
        <f t="shared" si="13"/>
        <v>63.051434728077069</v>
      </c>
      <c r="M28" s="12">
        <f t="shared" si="14"/>
        <v>11.147837976609773</v>
      </c>
      <c r="N28" s="18">
        <f t="shared" si="19"/>
        <v>101.11613334113872</v>
      </c>
      <c r="O28" s="18">
        <f t="shared" si="20"/>
        <v>128.00572113994932</v>
      </c>
      <c r="P28" s="26">
        <f t="shared" si="16"/>
        <v>145.20087219408924</v>
      </c>
      <c r="Q28" s="12">
        <f t="shared" si="15"/>
        <v>209.36713289210763</v>
      </c>
      <c r="R28" s="7" t="s">
        <v>22</v>
      </c>
      <c r="S28" s="13">
        <f t="shared" ref="S28:S59" si="21">F28/F24-1</f>
        <v>1.7623786063261409</v>
      </c>
      <c r="T28" s="14">
        <f>AVERAGE(S28:S29)</f>
        <v>0.71724966438434756</v>
      </c>
    </row>
    <row r="29" spans="2:20" x14ac:dyDescent="0.25">
      <c r="B29" s="7" t="s">
        <v>23</v>
      </c>
      <c r="C29" s="8">
        <v>1344</v>
      </c>
      <c r="D29" s="8">
        <v>12550.34232888</v>
      </c>
      <c r="E29" s="8">
        <v>1881.74718679999</v>
      </c>
      <c r="F29" s="8">
        <v>991.44591827998704</v>
      </c>
      <c r="J29" s="18">
        <f t="shared" si="17"/>
        <v>43.003515184198932</v>
      </c>
      <c r="K29" s="18">
        <f t="shared" si="18"/>
        <v>6.4379446449182716</v>
      </c>
      <c r="L29" s="23">
        <f t="shared" si="13"/>
        <v>52.687519621910148</v>
      </c>
      <c r="M29" s="12">
        <f t="shared" si="14"/>
        <v>7.8997519932068991</v>
      </c>
      <c r="N29" s="18">
        <f t="shared" si="19"/>
        <v>99.032606301294834</v>
      </c>
      <c r="O29" s="18">
        <f t="shared" si="20"/>
        <v>120.91080035902633</v>
      </c>
      <c r="P29" s="26">
        <f t="shared" si="16"/>
        <v>121.33385760114743</v>
      </c>
      <c r="Q29" s="12">
        <f t="shared" si="15"/>
        <v>148.36495012277095</v>
      </c>
      <c r="R29" s="7" t="s">
        <v>23</v>
      </c>
      <c r="S29" s="13">
        <f t="shared" si="21"/>
        <v>-0.32787927755744561</v>
      </c>
      <c r="T29" s="14">
        <f>+T28</f>
        <v>0.71724966438434756</v>
      </c>
    </row>
    <row r="30" spans="2:20" x14ac:dyDescent="0.25">
      <c r="B30" s="7" t="s">
        <v>24</v>
      </c>
      <c r="C30" s="8">
        <v>1345</v>
      </c>
      <c r="D30" s="8">
        <v>9904.26566628</v>
      </c>
      <c r="E30" s="8">
        <v>1075.3155073099899</v>
      </c>
      <c r="F30" s="8">
        <v>212.24983971999399</v>
      </c>
      <c r="J30" s="30">
        <f t="shared" si="17"/>
        <v>40.669894800315674</v>
      </c>
      <c r="K30" s="30">
        <f t="shared" si="18"/>
        <v>5.5361367162709101</v>
      </c>
      <c r="L30" s="31">
        <f t="shared" si="13"/>
        <v>19.738378018090554</v>
      </c>
      <c r="M30" s="26">
        <f t="shared" si="14"/>
        <v>2.1430144028003859</v>
      </c>
      <c r="N30" s="30">
        <f t="shared" si="19"/>
        <v>93.65852216552392</v>
      </c>
      <c r="O30" s="30">
        <f t="shared" si="20"/>
        <v>103.97397899183167</v>
      </c>
      <c r="P30" s="26">
        <f t="shared" si="16"/>
        <v>45.455424072168363</v>
      </c>
      <c r="Q30" s="26">
        <f t="shared" si="15"/>
        <v>40.247874269631112</v>
      </c>
      <c r="R30" s="29" t="s">
        <v>24</v>
      </c>
      <c r="S30" s="32">
        <f t="shared" si="21"/>
        <v>-0.69669097633091126</v>
      </c>
      <c r="T30" s="34">
        <f t="shared" ref="T30:T78" si="22">0.078396*S33+1.56291*T29-0.641306*T28</f>
        <v>0.63988906796571554</v>
      </c>
    </row>
    <row r="31" spans="2:20" x14ac:dyDescent="0.25">
      <c r="B31" s="7" t="s">
        <v>25</v>
      </c>
      <c r="C31" s="8">
        <v>1344</v>
      </c>
      <c r="D31" s="8">
        <v>12130.02383233</v>
      </c>
      <c r="E31" s="8">
        <v>1514.2886160099799</v>
      </c>
      <c r="F31" s="8">
        <v>553.27151834998494</v>
      </c>
      <c r="J31" s="30">
        <f t="shared" si="17"/>
        <v>38.55186212897803</v>
      </c>
      <c r="K31" s="30">
        <f t="shared" si="18"/>
        <v>4.9730455779443359</v>
      </c>
      <c r="L31" s="31">
        <f t="shared" si="13"/>
        <v>36.536728368717966</v>
      </c>
      <c r="M31" s="26">
        <f t="shared" si="14"/>
        <v>4.5611742070560268</v>
      </c>
      <c r="N31" s="30">
        <f t="shared" si="19"/>
        <v>88.780914026388999</v>
      </c>
      <c r="O31" s="30">
        <f t="shared" si="20"/>
        <v>93.39858514095684</v>
      </c>
      <c r="P31" s="26">
        <f t="shared" si="16"/>
        <v>84.140271337774337</v>
      </c>
      <c r="Q31" s="26">
        <f t="shared" si="15"/>
        <v>85.66324415159562</v>
      </c>
      <c r="R31" s="29" t="s">
        <v>25</v>
      </c>
      <c r="S31" s="32">
        <f t="shared" si="21"/>
        <v>-0.24641412828507914</v>
      </c>
      <c r="T31" s="34">
        <f t="shared" si="22"/>
        <v>0.51301477480128155</v>
      </c>
    </row>
    <row r="32" spans="2:20" x14ac:dyDescent="0.25">
      <c r="B32" s="7" t="s">
        <v>26</v>
      </c>
      <c r="C32" s="8">
        <v>1326</v>
      </c>
      <c r="D32" s="8">
        <v>13054.680725980001</v>
      </c>
      <c r="E32" s="8">
        <v>1832.5724260300101</v>
      </c>
      <c r="F32" s="8">
        <v>984.40207231000898</v>
      </c>
      <c r="J32" s="30">
        <f t="shared" si="17"/>
        <v>37.00100756807403</v>
      </c>
      <c r="K32" s="30">
        <f t="shared" si="18"/>
        <v>4.7568216216862282</v>
      </c>
      <c r="L32" s="31">
        <f t="shared" si="13"/>
        <v>53.716953192544025</v>
      </c>
      <c r="M32" s="26">
        <f t="shared" si="14"/>
        <v>7.5406062620203302</v>
      </c>
      <c r="N32" s="30">
        <f t="shared" si="19"/>
        <v>85.209457867451405</v>
      </c>
      <c r="O32" s="30">
        <f t="shared" si="20"/>
        <v>89.337691012486928</v>
      </c>
      <c r="P32" s="26">
        <f t="shared" si="16"/>
        <v>123.70453565100554</v>
      </c>
      <c r="Q32" s="26">
        <f t="shared" si="15"/>
        <v>141.61984742332905</v>
      </c>
      <c r="R32" s="29" t="s">
        <v>26</v>
      </c>
      <c r="S32" s="32">
        <f t="shared" si="21"/>
        <v>-0.27919289747515974</v>
      </c>
      <c r="T32" s="34">
        <f t="shared" si="22"/>
        <v>0.34321969636419253</v>
      </c>
    </row>
    <row r="33" spans="2:20" x14ac:dyDescent="0.25">
      <c r="B33" s="7" t="s">
        <v>27</v>
      </c>
      <c r="C33" s="8">
        <v>1334</v>
      </c>
      <c r="D33" s="8">
        <v>12823.78153185</v>
      </c>
      <c r="E33" s="8">
        <v>1637.91079297999</v>
      </c>
      <c r="F33" s="8">
        <v>724.20862754998996</v>
      </c>
      <c r="J33" s="30">
        <f t="shared" si="17"/>
        <v>32.445667982857906</v>
      </c>
      <c r="K33" s="30">
        <f t="shared" si="18"/>
        <v>4.0686720334747859</v>
      </c>
      <c r="L33" s="31">
        <f t="shared" si="13"/>
        <v>44.215388936559592</v>
      </c>
      <c r="M33" s="26">
        <f t="shared" si="14"/>
        <v>5.6473874399006023</v>
      </c>
      <c r="N33" s="30">
        <f t="shared" si="19"/>
        <v>74.718986337878107</v>
      </c>
      <c r="O33" s="30">
        <f t="shared" si="20"/>
        <v>76.413579037859009</v>
      </c>
      <c r="P33" s="26">
        <f t="shared" si="16"/>
        <v>101.8234250446078</v>
      </c>
      <c r="Q33" s="26">
        <f t="shared" si="15"/>
        <v>106.06337471927159</v>
      </c>
      <c r="R33" s="29" t="s">
        <v>27</v>
      </c>
      <c r="S33" s="32">
        <f t="shared" si="21"/>
        <v>-0.26954298343737648</v>
      </c>
      <c r="T33" s="34">
        <f t="shared" si="22"/>
        <v>0.17050808337079926</v>
      </c>
    </row>
    <row r="34" spans="2:20" x14ac:dyDescent="0.25">
      <c r="B34" s="7" t="s">
        <v>28</v>
      </c>
      <c r="C34" s="8">
        <v>1335</v>
      </c>
      <c r="D34" s="8">
        <v>10866.382662440001</v>
      </c>
      <c r="E34" s="8">
        <v>1026.12241081</v>
      </c>
      <c r="F34" s="8">
        <v>138.88525554000199</v>
      </c>
      <c r="J34" s="30">
        <f t="shared" si="17"/>
        <v>28.724317217447318</v>
      </c>
      <c r="K34" s="30">
        <f t="shared" si="18"/>
        <v>3.3133790996725798</v>
      </c>
      <c r="L34" s="31">
        <f t="shared" si="13"/>
        <v>13.534959774474551</v>
      </c>
      <c r="M34" s="26">
        <f t="shared" si="14"/>
        <v>1.2781185777679569</v>
      </c>
      <c r="N34" s="30">
        <f t="shared" si="19"/>
        <v>66.149103999623534</v>
      </c>
      <c r="O34" s="30">
        <f t="shared" si="20"/>
        <v>62.228450372046893</v>
      </c>
      <c r="P34" s="26">
        <f t="shared" si="16"/>
        <v>31.169599436418018</v>
      </c>
      <c r="Q34" s="26">
        <f t="shared" si="15"/>
        <v>24.004297755751509</v>
      </c>
      <c r="R34" s="29" t="s">
        <v>28</v>
      </c>
      <c r="S34" s="32">
        <f t="shared" si="21"/>
        <v>-0.34565201216065289</v>
      </c>
      <c r="T34" s="34">
        <f t="shared" si="22"/>
        <v>5.2315932423177142E-2</v>
      </c>
    </row>
    <row r="35" spans="2:20" x14ac:dyDescent="0.25">
      <c r="B35" s="7" t="s">
        <v>29</v>
      </c>
      <c r="C35" s="8">
        <v>1343</v>
      </c>
      <c r="D35" s="8">
        <v>11778.53517861</v>
      </c>
      <c r="E35" s="8">
        <v>1163.0873026100001</v>
      </c>
      <c r="F35" s="8">
        <v>213.02374322000099</v>
      </c>
      <c r="J35" s="30">
        <f t="shared" si="17"/>
        <v>29.412121087208831</v>
      </c>
      <c r="K35" s="30">
        <f t="shared" si="18"/>
        <v>3.5504216534073709</v>
      </c>
      <c r="L35" s="31">
        <f t="shared" si="13"/>
        <v>18.31537002785344</v>
      </c>
      <c r="M35" s="26">
        <f t="shared" si="14"/>
        <v>1.8085758542102532</v>
      </c>
      <c r="N35" s="30">
        <f t="shared" si="19"/>
        <v>67.733044511343081</v>
      </c>
      <c r="O35" s="30">
        <f t="shared" si="20"/>
        <v>66.680337810042246</v>
      </c>
      <c r="P35" s="26">
        <f t="shared" si="16"/>
        <v>42.178385219481051</v>
      </c>
      <c r="Q35" s="26">
        <f t="shared" si="15"/>
        <v>33.966796253083892</v>
      </c>
      <c r="R35" s="29" t="s">
        <v>29</v>
      </c>
      <c r="S35" s="32">
        <f t="shared" si="21"/>
        <v>-0.61497431883842646</v>
      </c>
      <c r="T35" s="34">
        <f t="shared" si="22"/>
        <v>-0.12511940547744979</v>
      </c>
    </row>
    <row r="36" spans="2:20" x14ac:dyDescent="0.25">
      <c r="B36" s="7" t="s">
        <v>30</v>
      </c>
      <c r="C36" s="8">
        <v>1286</v>
      </c>
      <c r="D36" s="8">
        <v>11525.36349116</v>
      </c>
      <c r="E36" s="8">
        <v>1341.38672086001</v>
      </c>
      <c r="F36" s="8">
        <v>520.88125696001305</v>
      </c>
      <c r="J36" s="30">
        <f t="shared" si="17"/>
        <v>24.983476620139953</v>
      </c>
      <c r="K36" s="30">
        <f t="shared" si="18"/>
        <v>3.1409616498883861</v>
      </c>
      <c r="L36" s="31">
        <f t="shared" si="13"/>
        <v>38.831550130901689</v>
      </c>
      <c r="M36" s="26">
        <f t="shared" si="14"/>
        <v>4.5194345268115059</v>
      </c>
      <c r="N36" s="30">
        <f t="shared" si="19"/>
        <v>57.534338613068272</v>
      </c>
      <c r="O36" s="30">
        <f t="shared" si="20"/>
        <v>58.990284622093668</v>
      </c>
      <c r="P36" s="26">
        <f t="shared" si="16"/>
        <v>89.425006297987281</v>
      </c>
      <c r="Q36" s="26">
        <f t="shared" si="15"/>
        <v>84.879332760080544</v>
      </c>
      <c r="R36" s="29" t="s">
        <v>30</v>
      </c>
      <c r="S36" s="32">
        <f t="shared" si="21"/>
        <v>-0.47086533885721382</v>
      </c>
      <c r="T36" s="34">
        <f t="shared" si="22"/>
        <v>-0.1349708812935434</v>
      </c>
    </row>
    <row r="37" spans="2:20" x14ac:dyDescent="0.25">
      <c r="B37" s="7" t="s">
        <v>31</v>
      </c>
      <c r="C37" s="8">
        <v>1297</v>
      </c>
      <c r="D37" s="8">
        <v>11811.651927389999</v>
      </c>
      <c r="E37" s="8">
        <v>1658.71968509</v>
      </c>
      <c r="F37" s="8">
        <v>779.04431285999999</v>
      </c>
      <c r="J37" s="30">
        <f t="shared" si="17"/>
        <v>28.853456511043433</v>
      </c>
      <c r="K37" s="30">
        <f t="shared" si="18"/>
        <v>3.7175236891915713</v>
      </c>
      <c r="L37" s="31">
        <f t="shared" si="13"/>
        <v>46.966604415605644</v>
      </c>
      <c r="M37" s="26">
        <f t="shared" si="14"/>
        <v>6.5955576548397676</v>
      </c>
      <c r="N37" s="30">
        <f t="shared" si="19"/>
        <v>66.446498311831533</v>
      </c>
      <c r="O37" s="30">
        <f t="shared" si="20"/>
        <v>69.818674966177696</v>
      </c>
      <c r="P37" s="26">
        <f t="shared" si="16"/>
        <v>108.15918709148595</v>
      </c>
      <c r="Q37" s="26">
        <f t="shared" si="15"/>
        <v>123.87092447125301</v>
      </c>
      <c r="R37" s="29" t="s">
        <v>31</v>
      </c>
      <c r="S37" s="32">
        <f t="shared" si="21"/>
        <v>7.5718077946019591E-2</v>
      </c>
      <c r="T37" s="34">
        <f t="shared" si="22"/>
        <v>-0.12725884583665256</v>
      </c>
    </row>
    <row r="38" spans="2:20" x14ac:dyDescent="0.25">
      <c r="B38" s="7" t="s">
        <v>32</v>
      </c>
      <c r="C38" s="8">
        <v>1292</v>
      </c>
      <c r="D38" s="8">
        <v>9426.5425263599991</v>
      </c>
      <c r="E38" s="8">
        <v>811.30125788999396</v>
      </c>
      <c r="F38" s="8">
        <v>-33.909294170004998</v>
      </c>
      <c r="J38" s="30">
        <f t="shared" si="17"/>
        <v>29.184761380205316</v>
      </c>
      <c r="K38" s="30">
        <f t="shared" si="18"/>
        <v>3.7300918238535989</v>
      </c>
      <c r="L38" s="31">
        <f t="shared" si="13"/>
        <v>-4.1796180938009622</v>
      </c>
      <c r="M38" s="26">
        <f t="shared" si="14"/>
        <v>-0.35972143630798281</v>
      </c>
      <c r="N38" s="30">
        <f t="shared" si="19"/>
        <v>67.209458840357499</v>
      </c>
      <c r="O38" s="30">
        <f t="shared" si="20"/>
        <v>70.054716638608866</v>
      </c>
      <c r="P38" s="26">
        <f t="shared" si="16"/>
        <v>-9.6252241566812167</v>
      </c>
      <c r="Q38" s="26">
        <f t="shared" si="15"/>
        <v>-6.7559149960427884</v>
      </c>
      <c r="R38" s="29" t="s">
        <v>32</v>
      </c>
      <c r="S38" s="32">
        <f t="shared" si="21"/>
        <v>-1.2441533051018392</v>
      </c>
      <c r="T38" s="34">
        <f t="shared" si="22"/>
        <v>-9.7793772559894299E-2</v>
      </c>
    </row>
    <row r="39" spans="2:20" x14ac:dyDescent="0.25">
      <c r="B39" s="7" t="s">
        <v>33</v>
      </c>
      <c r="C39" s="8">
        <v>1295</v>
      </c>
      <c r="D39" s="8">
        <v>11392.98225194</v>
      </c>
      <c r="E39" s="8">
        <v>1387.1790269799901</v>
      </c>
      <c r="F39" s="8">
        <v>468.80116931998703</v>
      </c>
      <c r="J39" s="30">
        <f t="shared" si="17"/>
        <v>30.127346883164684</v>
      </c>
      <c r="K39" s="30">
        <f t="shared" si="18"/>
        <v>3.8890341038602099</v>
      </c>
      <c r="L39" s="31">
        <f t="shared" si="13"/>
        <v>33.795289591467373</v>
      </c>
      <c r="M39" s="26">
        <f t="shared" si="14"/>
        <v>4.1148240114229919</v>
      </c>
      <c r="N39" s="30">
        <f t="shared" si="19"/>
        <v>69.380134856493555</v>
      </c>
      <c r="O39" s="30">
        <f t="shared" si="20"/>
        <v>73.039805723159674</v>
      </c>
      <c r="P39" s="26">
        <f t="shared" si="16"/>
        <v>77.827024014534189</v>
      </c>
      <c r="Q39" s="26">
        <f t="shared" si="15"/>
        <v>77.280357629419981</v>
      </c>
      <c r="R39" s="29" t="s">
        <v>33</v>
      </c>
      <c r="S39" s="32">
        <f t="shared" si="21"/>
        <v>1.2006991438312631</v>
      </c>
      <c r="T39" s="34">
        <f t="shared" si="22"/>
        <v>-1.2202145627583076</v>
      </c>
    </row>
    <row r="40" spans="2:20" x14ac:dyDescent="0.25">
      <c r="B40" s="7" t="s">
        <v>34</v>
      </c>
      <c r="C40" s="8">
        <v>1249</v>
      </c>
      <c r="D40" s="8">
        <v>11899.997236810001</v>
      </c>
      <c r="E40" s="8">
        <v>1354.1801789200099</v>
      </c>
      <c r="F40" s="8">
        <v>543.79501452000602</v>
      </c>
      <c r="J40" s="30">
        <f t="shared" si="17"/>
        <v>39.821139607678283</v>
      </c>
      <c r="K40" s="30">
        <f t="shared" si="18"/>
        <v>5.074840627327486</v>
      </c>
      <c r="L40" s="31">
        <f t="shared" si="13"/>
        <v>40.156769607549208</v>
      </c>
      <c r="M40" s="26">
        <f t="shared" si="14"/>
        <v>4.5697070654596192</v>
      </c>
      <c r="N40" s="30">
        <f t="shared" si="19"/>
        <v>91.703927559045724</v>
      </c>
      <c r="O40" s="30">
        <f t="shared" si="20"/>
        <v>95.310394199958083</v>
      </c>
      <c r="P40" s="26">
        <f t="shared" si="16"/>
        <v>92.476848412091101</v>
      </c>
      <c r="Q40" s="26">
        <f t="shared" si="15"/>
        <v>85.823499449805269</v>
      </c>
      <c r="R40" s="29" t="s">
        <v>34</v>
      </c>
      <c r="S40" s="32">
        <f t="shared" si="21"/>
        <v>4.399036681358659E-2</v>
      </c>
      <c r="T40" s="34">
        <f t="shared" si="22"/>
        <v>-1.8221452238763289</v>
      </c>
    </row>
    <row r="41" spans="2:20" x14ac:dyDescent="0.25">
      <c r="B41" s="7" t="s">
        <v>35</v>
      </c>
      <c r="C41" s="8">
        <v>1256</v>
      </c>
      <c r="D41" s="8">
        <v>12771.647686009999</v>
      </c>
      <c r="E41" s="8">
        <v>1820.2900326900201</v>
      </c>
      <c r="F41" s="8">
        <v>923.55957871002204</v>
      </c>
      <c r="J41" s="30">
        <f t="shared" si="17"/>
        <v>41.062691579309543</v>
      </c>
      <c r="K41" s="30">
        <f t="shared" si="18"/>
        <v>5.2186619406201897</v>
      </c>
      <c r="L41" s="31">
        <f t="shared" si="13"/>
        <v>50.736946427443108</v>
      </c>
      <c r="M41" s="26">
        <f t="shared" si="14"/>
        <v>7.2313267748662122</v>
      </c>
      <c r="N41" s="30">
        <f t="shared" si="19"/>
        <v>94.563092143208209</v>
      </c>
      <c r="O41" s="30">
        <f t="shared" si="20"/>
        <v>98.011496967692096</v>
      </c>
      <c r="P41" s="26">
        <f t="shared" si="16"/>
        <v>116.84189115603014</v>
      </c>
      <c r="Q41" s="26">
        <f t="shared" si="15"/>
        <v>135.81128080945621</v>
      </c>
      <c r="R41" s="29" t="s">
        <v>35</v>
      </c>
      <c r="S41" s="32">
        <f t="shared" si="21"/>
        <v>0.18550326786865656</v>
      </c>
      <c r="T41" s="34">
        <f t="shared" si="22"/>
        <v>-2.1260207936712949</v>
      </c>
    </row>
    <row r="42" spans="2:20" x14ac:dyDescent="0.25">
      <c r="B42" s="7" t="s">
        <v>36</v>
      </c>
      <c r="C42" s="8">
        <v>1255</v>
      </c>
      <c r="D42" s="8">
        <v>10563.93123756</v>
      </c>
      <c r="E42" s="8">
        <v>1338.5258516900001</v>
      </c>
      <c r="F42" s="8">
        <v>463.07041781999698</v>
      </c>
      <c r="J42" s="30">
        <f t="shared" si="17"/>
        <v>34.205742892656353</v>
      </c>
      <c r="K42" s="30">
        <f t="shared" si="18"/>
        <v>4.3217231907623832</v>
      </c>
      <c r="L42" s="31">
        <f t="shared" si="13"/>
        <v>34.59555280425343</v>
      </c>
      <c r="M42" s="26">
        <f t="shared" si="14"/>
        <v>4.3835046575611232</v>
      </c>
      <c r="N42" s="30">
        <f t="shared" si="19"/>
        <v>78.772255119656748</v>
      </c>
      <c r="O42" s="30">
        <f t="shared" si="20"/>
        <v>81.166123467325704</v>
      </c>
      <c r="P42" s="26">
        <f t="shared" si="16"/>
        <v>79.669946653527447</v>
      </c>
      <c r="Q42" s="26">
        <f t="shared" si="15"/>
        <v>82.326438911150873</v>
      </c>
      <c r="R42" s="29" t="s">
        <v>36</v>
      </c>
      <c r="S42" s="32">
        <f t="shared" si="21"/>
        <v>-14.656150301990456</v>
      </c>
      <c r="T42" s="34">
        <f t="shared" si="22"/>
        <v>-2.1580385388665384</v>
      </c>
    </row>
    <row r="43" spans="2:20" x14ac:dyDescent="0.25">
      <c r="B43" s="7" t="s">
        <v>37</v>
      </c>
      <c r="C43" s="8">
        <v>1256</v>
      </c>
      <c r="D43" s="8">
        <v>12829.172975400001</v>
      </c>
      <c r="E43" s="8">
        <v>1552.3193618400001</v>
      </c>
      <c r="F43" s="8">
        <v>601.70223028999999</v>
      </c>
      <c r="J43" s="30">
        <f t="shared" si="17"/>
        <v>33.618328680413875</v>
      </c>
      <c r="K43" s="30">
        <f t="shared" si="18"/>
        <v>4.0304628634894941</v>
      </c>
      <c r="L43" s="31">
        <f t="shared" si="13"/>
        <v>38.761497477992442</v>
      </c>
      <c r="M43" s="26">
        <f t="shared" si="14"/>
        <v>4.6901092645938034</v>
      </c>
      <c r="N43" s="30">
        <f t="shared" si="19"/>
        <v>77.419501509454903</v>
      </c>
      <c r="O43" s="30">
        <f t="shared" si="20"/>
        <v>75.695974028996076</v>
      </c>
      <c r="P43" s="26">
        <f t="shared" si="16"/>
        <v>89.263682351184158</v>
      </c>
      <c r="Q43" s="26">
        <f t="shared" si="15"/>
        <v>88.084768700355951</v>
      </c>
      <c r="R43" s="29" t="s">
        <v>37</v>
      </c>
      <c r="S43" s="32">
        <f t="shared" si="21"/>
        <v>0.28349131714579712</v>
      </c>
      <c r="T43" s="34">
        <f t="shared" si="22"/>
        <v>-2.0291327069298464</v>
      </c>
    </row>
    <row r="44" spans="2:20" x14ac:dyDescent="0.25">
      <c r="B44" s="7" t="s">
        <v>38</v>
      </c>
      <c r="C44" s="8">
        <v>1195</v>
      </c>
      <c r="D44" s="8">
        <v>12498.54117894</v>
      </c>
      <c r="E44" s="8">
        <v>964.17570677001095</v>
      </c>
      <c r="F44" s="8">
        <v>122.729683330011</v>
      </c>
      <c r="J44" s="30">
        <f t="shared" si="17"/>
        <v>31.886790770621989</v>
      </c>
      <c r="K44" s="30">
        <f t="shared" si="18"/>
        <v>3.6774536670233298</v>
      </c>
      <c r="L44" s="31">
        <f t="shared" si="13"/>
        <v>12.728974860936445</v>
      </c>
      <c r="M44" s="26">
        <f t="shared" si="14"/>
        <v>0.98195206602839458</v>
      </c>
      <c r="N44" s="30">
        <f t="shared" si="19"/>
        <v>73.431950459693411</v>
      </c>
      <c r="O44" s="30">
        <f t="shared" si="20"/>
        <v>69.066121361264322</v>
      </c>
      <c r="P44" s="26">
        <f t="shared" si="16"/>
        <v>29.313500317885239</v>
      </c>
      <c r="Q44" s="26">
        <f t="shared" si="15"/>
        <v>18.442005448339778</v>
      </c>
      <c r="R44" s="29" t="s">
        <v>38</v>
      </c>
      <c r="S44" s="32">
        <f t="shared" si="21"/>
        <v>-0.77430892146309693</v>
      </c>
      <c r="T44" s="34">
        <f t="shared" si="22"/>
        <v>-1.7203873205250308</v>
      </c>
    </row>
    <row r="45" spans="2:20" x14ac:dyDescent="0.25">
      <c r="B45" s="7" t="s">
        <v>39</v>
      </c>
      <c r="C45" s="8">
        <v>1200</v>
      </c>
      <c r="D45" s="8">
        <v>14484.16880111</v>
      </c>
      <c r="E45" s="8">
        <v>1815.8715532000001</v>
      </c>
      <c r="F45" s="8">
        <v>878.65102682000304</v>
      </c>
      <c r="J45" s="30">
        <f t="shared" si="17"/>
        <v>35.447907539855024</v>
      </c>
      <c r="K45" s="30">
        <f t="shared" si="18"/>
        <v>4.4258830770756443</v>
      </c>
      <c r="L45" s="31">
        <f t="shared" si="13"/>
        <v>48.387289578473194</v>
      </c>
      <c r="M45" s="26">
        <f t="shared" si="14"/>
        <v>6.066285465774655</v>
      </c>
      <c r="N45" s="30">
        <f t="shared" si="19"/>
        <v>81.632830631693324</v>
      </c>
      <c r="O45" s="30">
        <f t="shared" si="20"/>
        <v>83.122346441280996</v>
      </c>
      <c r="P45" s="26">
        <f t="shared" si="16"/>
        <v>111.43087671522278</v>
      </c>
      <c r="Q45" s="26">
        <f t="shared" si="15"/>
        <v>113.93068305613767</v>
      </c>
      <c r="R45" s="29" t="s">
        <v>39</v>
      </c>
      <c r="S45" s="32">
        <f t="shared" si="21"/>
        <v>-4.8625506058574852E-2</v>
      </c>
      <c r="T45" s="34">
        <f t="shared" si="22"/>
        <v>-0.38904001563851121</v>
      </c>
    </row>
    <row r="46" spans="2:20" x14ac:dyDescent="0.25">
      <c r="B46" s="7" t="s">
        <v>40</v>
      </c>
      <c r="C46" s="8">
        <v>1201</v>
      </c>
      <c r="D46" s="8">
        <v>11659.378369190001</v>
      </c>
      <c r="E46" s="8">
        <v>1252.12208321001</v>
      </c>
      <c r="F46" s="8">
        <v>346.454682280008</v>
      </c>
      <c r="J46" s="30">
        <f t="shared" si="17"/>
        <v>48.657684555287965</v>
      </c>
      <c r="K46" s="30">
        <f t="shared" si="18"/>
        <v>6.8017519238328363</v>
      </c>
      <c r="L46" s="31">
        <f t="shared" si="13"/>
        <v>27.669401165085873</v>
      </c>
      <c r="M46" s="26">
        <f t="shared" si="14"/>
        <v>2.971467871696464</v>
      </c>
      <c r="N46" s="30">
        <f t="shared" si="19"/>
        <v>112.05356812010088</v>
      </c>
      <c r="O46" s="30">
        <f t="shared" si="20"/>
        <v>127.74345141400569</v>
      </c>
      <c r="P46" s="26">
        <f t="shared" si="16"/>
        <v>63.719742454481441</v>
      </c>
      <c r="Q46" s="26">
        <f t="shared" si="15"/>
        <v>55.807028240223865</v>
      </c>
      <c r="R46" s="29" t="s">
        <v>40</v>
      </c>
      <c r="S46" s="32">
        <f t="shared" si="21"/>
        <v>-0.25183153803903624</v>
      </c>
      <c r="T46" s="34">
        <f t="shared" si="22"/>
        <v>0.52040170291302501</v>
      </c>
    </row>
    <row r="47" spans="2:20" x14ac:dyDescent="0.25">
      <c r="B47" s="7" t="s">
        <v>41</v>
      </c>
      <c r="C47" s="8">
        <v>1211</v>
      </c>
      <c r="D47" s="8">
        <v>14523.350891759999</v>
      </c>
      <c r="E47" s="8">
        <v>2105.3274903500101</v>
      </c>
      <c r="F47" s="8">
        <v>1115.9491433000101</v>
      </c>
      <c r="J47" s="30">
        <f t="shared" si="17"/>
        <v>50.17436340968306</v>
      </c>
      <c r="K47" s="30">
        <f t="shared" si="18"/>
        <v>7.0439032254626275</v>
      </c>
      <c r="L47" s="31">
        <f t="shared" si="13"/>
        <v>53.005964554924603</v>
      </c>
      <c r="M47" s="26">
        <f t="shared" si="14"/>
        <v>7.6838269048030607</v>
      </c>
      <c r="N47" s="30">
        <f t="shared" si="19"/>
        <v>115.54632119457506</v>
      </c>
      <c r="O47" s="30">
        <f t="shared" si="20"/>
        <v>132.29128605734158</v>
      </c>
      <c r="P47" s="26">
        <f t="shared" si="16"/>
        <v>122.06720303918385</v>
      </c>
      <c r="Q47" s="26">
        <f t="shared" si="15"/>
        <v>144.30966902042263</v>
      </c>
      <c r="R47" s="29" t="s">
        <v>41</v>
      </c>
      <c r="S47" s="32">
        <f t="shared" si="21"/>
        <v>0.8546534932439267</v>
      </c>
      <c r="T47" s="34">
        <f t="shared" si="22"/>
        <v>1.1678006500866966</v>
      </c>
    </row>
    <row r="48" spans="2:20" x14ac:dyDescent="0.25">
      <c r="B48" s="7" t="s">
        <v>42</v>
      </c>
      <c r="C48" s="8">
        <v>1205</v>
      </c>
      <c r="D48" s="8">
        <v>16078.0536594</v>
      </c>
      <c r="E48" s="8">
        <v>2571.1483044399902</v>
      </c>
      <c r="F48" s="8">
        <v>1685.8526523199901</v>
      </c>
      <c r="J48" s="30">
        <f t="shared" si="17"/>
        <v>54.734280782551238</v>
      </c>
      <c r="K48" s="30">
        <f t="shared" si="18"/>
        <v>7.7195845532168974</v>
      </c>
      <c r="L48" s="31">
        <f t="shared" si="13"/>
        <v>65.568082922668196</v>
      </c>
      <c r="M48" s="26">
        <f t="shared" si="14"/>
        <v>10.485427453057167</v>
      </c>
      <c r="N48" s="30">
        <f t="shared" si="19"/>
        <v>126.0473348912325</v>
      </c>
      <c r="O48" s="30">
        <f t="shared" si="20"/>
        <v>144.98123209328725</v>
      </c>
      <c r="P48" s="26">
        <f t="shared" si="16"/>
        <v>150.99645027151541</v>
      </c>
      <c r="Q48" s="26">
        <f t="shared" si="15"/>
        <v>196.92642533923862</v>
      </c>
      <c r="R48" s="29" t="s">
        <v>42</v>
      </c>
      <c r="S48" s="32">
        <f t="shared" si="21"/>
        <v>12.736307359213644</v>
      </c>
      <c r="T48" s="34">
        <f t="shared" si="22"/>
        <v>1.469611450558294</v>
      </c>
    </row>
    <row r="49" spans="2:24" x14ac:dyDescent="0.25">
      <c r="B49" s="7" t="s">
        <v>43</v>
      </c>
      <c r="C49" s="8">
        <v>1207</v>
      </c>
      <c r="D49" s="8">
        <v>16495.40314223</v>
      </c>
      <c r="E49" s="8">
        <v>2131.0343969999999</v>
      </c>
      <c r="F49" s="8">
        <v>1160.4335770099999</v>
      </c>
      <c r="J49" s="30">
        <f t="shared" si="17"/>
        <v>52.457842813405676</v>
      </c>
      <c r="K49" s="30">
        <f t="shared" si="18"/>
        <v>7.0002169695398546</v>
      </c>
      <c r="L49" s="31">
        <f t="shared" si="13"/>
        <v>54.454004996053563</v>
      </c>
      <c r="M49" s="26">
        <f t="shared" si="14"/>
        <v>7.0348906722938196</v>
      </c>
      <c r="N49" s="30">
        <f t="shared" si="19"/>
        <v>120.80493588728905</v>
      </c>
      <c r="O49" s="30">
        <f t="shared" si="20"/>
        <v>131.47081609998008</v>
      </c>
      <c r="P49" s="26">
        <f t="shared" si="16"/>
        <v>125.40188901311953</v>
      </c>
      <c r="Q49" s="26">
        <f t="shared" si="15"/>
        <v>132.1220216294812</v>
      </c>
      <c r="R49" s="29" t="s">
        <v>43</v>
      </c>
      <c r="S49" s="32">
        <f t="shared" si="21"/>
        <v>0.32069905069117022</v>
      </c>
      <c r="T49" s="34">
        <f t="shared" si="22"/>
        <v>1.5186224486177884</v>
      </c>
    </row>
    <row r="50" spans="2:24" x14ac:dyDescent="0.25">
      <c r="B50" s="7" t="s">
        <v>44</v>
      </c>
      <c r="C50" s="8">
        <v>1213</v>
      </c>
      <c r="D50" s="8">
        <v>14280.96585588</v>
      </c>
      <c r="E50" s="8">
        <v>1765.07513532999</v>
      </c>
      <c r="F50" s="8">
        <v>810.32959101999199</v>
      </c>
      <c r="J50" s="30">
        <f t="shared" si="17"/>
        <v>49.378364094018437</v>
      </c>
      <c r="K50" s="30">
        <f t="shared" si="18"/>
        <v>5.9309060673683494</v>
      </c>
      <c r="L50" s="31">
        <f t="shared" si="13"/>
        <v>45.909070656558576</v>
      </c>
      <c r="M50" s="26">
        <f t="shared" si="14"/>
        <v>5.6741931827135446</v>
      </c>
      <c r="N50" s="30">
        <f t="shared" si="19"/>
        <v>113.71321786554117</v>
      </c>
      <c r="O50" s="30">
        <f t="shared" si="20"/>
        <v>111.38812757977917</v>
      </c>
      <c r="P50" s="26">
        <f t="shared" si="16"/>
        <v>105.72379724111116</v>
      </c>
      <c r="Q50" s="26">
        <f t="shared" si="15"/>
        <v>106.56681238400662</v>
      </c>
      <c r="R50" s="29" t="s">
        <v>44</v>
      </c>
      <c r="S50" s="32">
        <f t="shared" si="21"/>
        <v>1.3389194387191909</v>
      </c>
      <c r="T50" s="34">
        <f t="shared" si="22"/>
        <v>1.4774518482281465</v>
      </c>
    </row>
    <row r="51" spans="2:24" x14ac:dyDescent="0.25">
      <c r="B51" s="7" t="s">
        <v>45</v>
      </c>
      <c r="C51" s="8">
        <v>1224</v>
      </c>
      <c r="D51" s="8">
        <v>16756.11904953</v>
      </c>
      <c r="E51" s="8">
        <v>1834.5214742600101</v>
      </c>
      <c r="F51" s="8">
        <v>805.35882883000602</v>
      </c>
      <c r="J51" s="30">
        <f t="shared" si="17"/>
        <v>51.559040787384689</v>
      </c>
      <c r="K51" s="30">
        <f t="shared" si="18"/>
        <v>6.579637996243564</v>
      </c>
      <c r="L51" s="31">
        <f t="shared" si="13"/>
        <v>43.900212678342356</v>
      </c>
      <c r="M51" s="26">
        <f t="shared" si="14"/>
        <v>4.806356570094886</v>
      </c>
      <c r="N51" s="30">
        <f t="shared" si="19"/>
        <v>118.73508864795339</v>
      </c>
      <c r="O51" s="30">
        <f t="shared" si="20"/>
        <v>123.57193795172326</v>
      </c>
      <c r="P51" s="26">
        <f t="shared" si="16"/>
        <v>101.09760702341003</v>
      </c>
      <c r="Q51" s="26">
        <f t="shared" si="15"/>
        <v>90.268005047193881</v>
      </c>
      <c r="R51" s="29" t="s">
        <v>45</v>
      </c>
      <c r="S51" s="32">
        <f t="shared" si="21"/>
        <v>-0.27831941655651726</v>
      </c>
      <c r="T51" s="34">
        <f t="shared" si="22"/>
        <v>1.2828670757159348</v>
      </c>
    </row>
    <row r="52" spans="2:24" x14ac:dyDescent="0.25">
      <c r="B52" s="7" t="s">
        <v>46</v>
      </c>
      <c r="C52" s="8">
        <v>1216</v>
      </c>
      <c r="D52" s="8">
        <v>16995.661711059998</v>
      </c>
      <c r="E52" s="8">
        <v>1981.4433706499999</v>
      </c>
      <c r="F52" s="8">
        <v>1055.1219245899999</v>
      </c>
      <c r="J52" s="30">
        <f t="shared" si="17"/>
        <v>45.465871300091877</v>
      </c>
      <c r="K52" s="30">
        <f t="shared" si="18"/>
        <v>5.6292614755941504</v>
      </c>
      <c r="L52" s="31">
        <f t="shared" si="13"/>
        <v>53.250168045119253</v>
      </c>
      <c r="M52" s="26">
        <f t="shared" si="14"/>
        <v>6.2081838443711481</v>
      </c>
      <c r="N52" s="30">
        <f t="shared" si="19"/>
        <v>104.70315538906829</v>
      </c>
      <c r="O52" s="30">
        <f t="shared" si="20"/>
        <v>105.72295165376696</v>
      </c>
      <c r="P52" s="26">
        <f t="shared" si="16"/>
        <v>122.62957818452395</v>
      </c>
      <c r="Q52" s="26">
        <f t="shared" si="15"/>
        <v>116.59567125843495</v>
      </c>
      <c r="R52" s="29" t="s">
        <v>46</v>
      </c>
      <c r="S52" s="32">
        <f t="shared" si="21"/>
        <v>-0.37413158668523527</v>
      </c>
      <c r="T52" s="34">
        <f t="shared" si="22"/>
        <v>1.0379957749078486</v>
      </c>
    </row>
    <row r="53" spans="2:24" x14ac:dyDescent="0.25">
      <c r="B53" s="7" t="s">
        <v>47</v>
      </c>
      <c r="C53" s="8">
        <v>1228</v>
      </c>
      <c r="D53" s="8">
        <v>19190.70114066</v>
      </c>
      <c r="E53" s="8">
        <v>2925.1754569499999</v>
      </c>
      <c r="F53" s="8">
        <v>1848.0296671900001</v>
      </c>
      <c r="J53" s="30">
        <f t="shared" si="17"/>
        <v>43.423592279663822</v>
      </c>
      <c r="K53" s="35">
        <f t="shared" si="18"/>
        <v>5.3245405917434745</v>
      </c>
      <c r="L53" s="31">
        <f t="shared" si="13"/>
        <v>63.176711769518604</v>
      </c>
      <c r="M53" s="26">
        <f t="shared" si="14"/>
        <v>9.6298183877946801</v>
      </c>
      <c r="N53" s="30">
        <f t="shared" si="19"/>
        <v>100</v>
      </c>
      <c r="O53" s="35">
        <f t="shared" si="20"/>
        <v>100</v>
      </c>
      <c r="P53" s="26">
        <f t="shared" si="16"/>
        <v>145.48937214276853</v>
      </c>
      <c r="Q53" s="26">
        <f t="shared" si="15"/>
        <v>180.85726311725759</v>
      </c>
      <c r="R53" s="29" t="s">
        <v>47</v>
      </c>
      <c r="S53" s="32">
        <f t="shared" si="21"/>
        <v>0.59253377685922892</v>
      </c>
      <c r="T53" s="34">
        <f t="shared" si="22"/>
        <v>0.75541579924244018</v>
      </c>
    </row>
    <row r="54" spans="2:24" x14ac:dyDescent="0.25">
      <c r="B54" s="7" t="s">
        <v>48</v>
      </c>
      <c r="C54" s="8">
        <v>1230</v>
      </c>
      <c r="D54" s="8">
        <v>14373.145478140001</v>
      </c>
      <c r="E54" s="8">
        <v>1249.81023938002</v>
      </c>
      <c r="F54" s="8">
        <v>269.16404125001799</v>
      </c>
      <c r="J54" s="30">
        <f t="shared" si="17"/>
        <v>38.070645713980888</v>
      </c>
      <c r="K54" s="30">
        <f t="shared" si="18"/>
        <v>4.4424118544347024</v>
      </c>
      <c r="L54" s="31">
        <f t="shared" si="13"/>
        <v>21.536392707387268</v>
      </c>
      <c r="M54" s="26">
        <f t="shared" si="14"/>
        <v>1.8726871001158889</v>
      </c>
      <c r="N54" s="30">
        <f t="shared" si="19"/>
        <v>87.672722857178655</v>
      </c>
      <c r="O54" s="30">
        <f t="shared" si="20"/>
        <v>83.432772797776224</v>
      </c>
      <c r="P54" s="26">
        <f t="shared" si="16"/>
        <v>49.596064205570599</v>
      </c>
      <c r="Q54" s="26">
        <f t="shared" si="15"/>
        <v>35.17086719218144</v>
      </c>
      <c r="R54" s="29" t="s">
        <v>48</v>
      </c>
      <c r="S54" s="32">
        <f t="shared" si="21"/>
        <v>-0.66783387373129099</v>
      </c>
      <c r="T54" s="34">
        <f t="shared" si="22"/>
        <v>0.48702428764070804</v>
      </c>
    </row>
    <row r="55" spans="2:24" x14ac:dyDescent="0.25">
      <c r="B55" s="7" t="s">
        <v>49</v>
      </c>
      <c r="C55" s="8">
        <v>1235</v>
      </c>
      <c r="D55" s="8">
        <v>16862.018133940001</v>
      </c>
      <c r="E55" s="8">
        <v>1692.9800965500001</v>
      </c>
      <c r="F55" s="8">
        <v>604.920353660003</v>
      </c>
      <c r="J55" s="30">
        <f t="shared" si="17"/>
        <v>35.186053054364969</v>
      </c>
      <c r="K55" s="30">
        <f t="shared" si="18"/>
        <v>3.6994416619355039</v>
      </c>
      <c r="L55" s="31">
        <f t="shared" si="13"/>
        <v>35.731096596630159</v>
      </c>
      <c r="M55" s="26">
        <f t="shared" si="14"/>
        <v>3.5874730346921799</v>
      </c>
      <c r="N55" s="30">
        <f t="shared" si="19"/>
        <v>81.029807086788026</v>
      </c>
      <c r="O55" s="30">
        <f t="shared" si="20"/>
        <v>69.479077080791939</v>
      </c>
      <c r="P55" s="26">
        <f t="shared" si="16"/>
        <v>82.284985467136906</v>
      </c>
      <c r="Q55" s="26">
        <f t="shared" si="15"/>
        <v>67.376198432126017</v>
      </c>
      <c r="R55" s="29" t="s">
        <v>49</v>
      </c>
      <c r="S55" s="32">
        <f t="shared" si="21"/>
        <v>-0.24888095591028936</v>
      </c>
      <c r="T55" s="34">
        <f t="shared" si="22"/>
        <v>0.38206367870068669</v>
      </c>
    </row>
    <row r="56" spans="2:24" x14ac:dyDescent="0.25">
      <c r="B56" s="7" t="s">
        <v>50</v>
      </c>
      <c r="C56" s="8">
        <v>1205</v>
      </c>
      <c r="D56" s="8">
        <v>17191.404486060001</v>
      </c>
      <c r="E56" s="8">
        <v>1446.90996482997</v>
      </c>
      <c r="F56" s="8">
        <v>460.67271864997502</v>
      </c>
      <c r="J56" s="30">
        <f t="shared" si="17"/>
        <v>39.460681571005928</v>
      </c>
      <c r="K56" s="30">
        <f t="shared" si="18"/>
        <v>4.2918026309750648</v>
      </c>
      <c r="L56" s="31">
        <f t="shared" ref="L56:L81" si="23">F56/E56*100</f>
        <v>31.838381782387533</v>
      </c>
      <c r="M56" s="26">
        <f t="shared" ref="M56:M81" si="24">F56/D56*100</f>
        <v>2.6796688951360599</v>
      </c>
      <c r="N56" s="30">
        <f t="shared" si="19"/>
        <v>90.873830329063281</v>
      </c>
      <c r="O56" s="30">
        <f t="shared" si="20"/>
        <v>80.604186540152782</v>
      </c>
      <c r="P56" s="26">
        <f t="shared" si="16"/>
        <v>73.320469613238586</v>
      </c>
      <c r="Q56" s="26">
        <f t="shared" si="15"/>
        <v>50.326762449539807</v>
      </c>
      <c r="R56" s="29" t="s">
        <v>50</v>
      </c>
      <c r="S56" s="32">
        <f t="shared" si="21"/>
        <v>-0.56339385248867457</v>
      </c>
      <c r="T56" s="34">
        <f t="shared" si="22"/>
        <v>0.28856114606288613</v>
      </c>
    </row>
    <row r="57" spans="2:24" x14ac:dyDescent="0.25">
      <c r="B57" s="7" t="s">
        <v>51</v>
      </c>
      <c r="C57" s="8">
        <v>1211</v>
      </c>
      <c r="D57" s="8">
        <v>17860.952887740001</v>
      </c>
      <c r="E57" s="8">
        <v>2302.8840105300001</v>
      </c>
      <c r="F57" s="8">
        <v>1189.17110121</v>
      </c>
      <c r="J57" s="30">
        <f t="shared" si="17"/>
        <v>39.528337455355604</v>
      </c>
      <c r="K57" s="30">
        <f t="shared" si="18"/>
        <v>4.288214060868591</v>
      </c>
      <c r="L57" s="31">
        <f t="shared" si="23"/>
        <v>51.638341131054908</v>
      </c>
      <c r="M57" s="26">
        <f t="shared" si="24"/>
        <v>6.6579376177978888</v>
      </c>
      <c r="N57" s="30">
        <f t="shared" si="19"/>
        <v>91.029634768074104</v>
      </c>
      <c r="O57" s="30">
        <f t="shared" si="20"/>
        <v>80.536789737656079</v>
      </c>
      <c r="P57" s="26">
        <f t="shared" si="16"/>
        <v>118.91770906120594</v>
      </c>
      <c r="Q57" s="26">
        <f t="shared" si="15"/>
        <v>125.04248024932055</v>
      </c>
      <c r="R57" s="29" t="s">
        <v>51</v>
      </c>
      <c r="S57" s="32">
        <f t="shared" si="21"/>
        <v>-0.35651947459361932</v>
      </c>
      <c r="T57" s="34">
        <f t="shared" si="22"/>
        <v>0.37253388195135084</v>
      </c>
    </row>
    <row r="58" spans="2:24" x14ac:dyDescent="0.25">
      <c r="B58" s="7" t="s">
        <v>52</v>
      </c>
      <c r="C58" s="8">
        <v>1219</v>
      </c>
      <c r="D58" s="8">
        <v>14870.865187290001</v>
      </c>
      <c r="E58" s="8">
        <v>1632.82800769</v>
      </c>
      <c r="F58" s="8">
        <v>630.84157854999501</v>
      </c>
      <c r="J58" s="30">
        <f t="shared" si="17"/>
        <v>46.279449268625399</v>
      </c>
      <c r="K58" s="30">
        <f t="shared" si="18"/>
        <v>5.5689533331961503</v>
      </c>
      <c r="L58" s="31">
        <f t="shared" si="23"/>
        <v>38.634906773951123</v>
      </c>
      <c r="M58" s="26">
        <f t="shared" si="24"/>
        <v>4.2421309762741295</v>
      </c>
      <c r="N58" s="30">
        <f t="shared" si="19"/>
        <v>106.57674052061104</v>
      </c>
      <c r="O58" s="30">
        <f t="shared" si="20"/>
        <v>104.59030666104181</v>
      </c>
      <c r="P58" s="26">
        <f t="shared" si="16"/>
        <v>88.97215717467175</v>
      </c>
      <c r="Q58" s="26">
        <f t="shared" si="15"/>
        <v>79.671305029624733</v>
      </c>
      <c r="R58" s="29" t="s">
        <v>52</v>
      </c>
      <c r="S58" s="32">
        <f t="shared" si="21"/>
        <v>1.3437067433685401</v>
      </c>
      <c r="T58" s="34">
        <f t="shared" si="22"/>
        <v>0.40481122492945276</v>
      </c>
    </row>
    <row r="59" spans="2:24" x14ac:dyDescent="0.25">
      <c r="B59" s="7" t="s">
        <v>53</v>
      </c>
      <c r="C59" s="8">
        <v>1226</v>
      </c>
      <c r="D59" s="8">
        <v>17742.082147789999</v>
      </c>
      <c r="E59" s="8">
        <v>1760.87604220002</v>
      </c>
      <c r="F59" s="8">
        <v>633.94566462001501</v>
      </c>
      <c r="J59" s="30">
        <f t="shared" si="17"/>
        <v>46.650310286820755</v>
      </c>
      <c r="K59" s="30">
        <f t="shared" si="18"/>
        <v>5.5899444453865179</v>
      </c>
      <c r="L59" s="31">
        <f t="shared" si="23"/>
        <v>36.001720134028851</v>
      </c>
      <c r="M59" s="26">
        <f t="shared" si="24"/>
        <v>3.573118754266285</v>
      </c>
      <c r="N59" s="30">
        <f t="shared" si="19"/>
        <v>107.4307947310662</v>
      </c>
      <c r="O59" s="30">
        <f t="shared" si="20"/>
        <v>104.98453996302692</v>
      </c>
      <c r="P59" s="26">
        <f t="shared" si="16"/>
        <v>82.908203223180152</v>
      </c>
      <c r="Q59" s="26">
        <f t="shared" si="15"/>
        <v>67.106611222139236</v>
      </c>
      <c r="R59" s="29" t="s">
        <v>53</v>
      </c>
      <c r="S59" s="32">
        <f t="shared" si="21"/>
        <v>4.7982037278788248E-2</v>
      </c>
      <c r="T59" s="34">
        <f t="shared" si="22"/>
        <v>0.33660333190866137</v>
      </c>
    </row>
    <row r="60" spans="2:24" x14ac:dyDescent="0.25">
      <c r="B60" s="7" t="s">
        <v>54</v>
      </c>
      <c r="C60" s="8">
        <v>1206</v>
      </c>
      <c r="D60" s="8">
        <v>18447.743054340001</v>
      </c>
      <c r="E60" s="8">
        <v>2446.1916884285702</v>
      </c>
      <c r="F60" s="8">
        <v>1439.4083931018199</v>
      </c>
      <c r="J60" s="30">
        <f t="shared" si="17"/>
        <v>40.511805710912512</v>
      </c>
      <c r="K60" s="30">
        <f t="shared" si="18"/>
        <v>4.8278918566621121</v>
      </c>
      <c r="L60" s="31">
        <f t="shared" si="23"/>
        <v>58.842829035466707</v>
      </c>
      <c r="M60" s="26">
        <f t="shared" si="24"/>
        <v>7.8026259844462968</v>
      </c>
      <c r="N60" s="30">
        <f t="shared" si="19"/>
        <v>93.294459495662323</v>
      </c>
      <c r="O60" s="30">
        <f t="shared" si="20"/>
        <v>90.67245846803209</v>
      </c>
      <c r="P60" s="26">
        <f t="shared" si="16"/>
        <v>135.50889262338629</v>
      </c>
      <c r="Q60" s="26">
        <f t="shared" si="15"/>
        <v>146.54083014308273</v>
      </c>
      <c r="R60" s="29" t="s">
        <v>54</v>
      </c>
      <c r="S60" s="32">
        <f t="shared" ref="S60:S81" si="25">F60/F56-1</f>
        <v>2.1245791965282423</v>
      </c>
      <c r="T60" s="34">
        <f t="shared" si="22"/>
        <v>0.23755235969989014</v>
      </c>
    </row>
    <row r="61" spans="2:24" x14ac:dyDescent="0.25">
      <c r="B61" s="7" t="s">
        <v>55</v>
      </c>
      <c r="C61" s="8">
        <v>1207</v>
      </c>
      <c r="D61" s="8">
        <v>19355.268290790002</v>
      </c>
      <c r="E61" s="8">
        <v>2456.4559114075901</v>
      </c>
      <c r="F61" s="8">
        <v>1304.91323288488</v>
      </c>
      <c r="J61" s="30">
        <f t="shared" si="17"/>
        <v>37.994334758106682</v>
      </c>
      <c r="K61" s="30">
        <f t="shared" si="18"/>
        <v>4.5249672897188979</v>
      </c>
      <c r="L61" s="31">
        <f t="shared" si="23"/>
        <v>53.121785203836325</v>
      </c>
      <c r="M61" s="26">
        <f t="shared" si="24"/>
        <v>6.7419020665593621</v>
      </c>
      <c r="N61" s="30">
        <f t="shared" si="19"/>
        <v>87.496986691955996</v>
      </c>
      <c r="O61" s="30">
        <f t="shared" si="20"/>
        <v>84.983243375692567</v>
      </c>
      <c r="P61" s="26">
        <f t="shared" si="16"/>
        <v>122.33392590302661</v>
      </c>
      <c r="Q61" s="26">
        <f t="shared" si="15"/>
        <v>126.61941345726102</v>
      </c>
      <c r="R61" s="29" t="s">
        <v>55</v>
      </c>
      <c r="S61" s="32">
        <f t="shared" si="25"/>
        <v>9.733009115097957E-2</v>
      </c>
      <c r="T61" s="34">
        <f t="shared" si="22"/>
        <v>0.16045445714450587</v>
      </c>
      <c r="X61" s="23"/>
    </row>
    <row r="62" spans="2:24" x14ac:dyDescent="0.25">
      <c r="B62" s="7" t="s">
        <v>56</v>
      </c>
      <c r="C62" s="8">
        <v>1210</v>
      </c>
      <c r="D62" s="8">
        <v>14304.704340959999</v>
      </c>
      <c r="E62" s="8">
        <v>1212.89800223666</v>
      </c>
      <c r="F62" s="8">
        <v>170.78681495366101</v>
      </c>
      <c r="J62" s="30">
        <f t="shared" si="17"/>
        <v>38.334596959958645</v>
      </c>
      <c r="K62" s="30">
        <f t="shared" si="18"/>
        <v>4.6666719478580454</v>
      </c>
      <c r="L62" s="31">
        <f t="shared" si="23"/>
        <v>14.080888470318149</v>
      </c>
      <c r="M62" s="26">
        <f t="shared" si="24"/>
        <v>1.1939206213765015</v>
      </c>
      <c r="N62" s="30">
        <f t="shared" si="19"/>
        <v>88.280575022604808</v>
      </c>
      <c r="O62" s="30">
        <f t="shared" si="20"/>
        <v>87.644593321242468</v>
      </c>
      <c r="P62" s="26">
        <f t="shared" si="16"/>
        <v>32.426816233056158</v>
      </c>
      <c r="Q62" s="26">
        <f t="shared" si="15"/>
        <v>22.422979049645342</v>
      </c>
      <c r="R62" s="29" t="s">
        <v>56</v>
      </c>
      <c r="S62" s="32">
        <f t="shared" si="25"/>
        <v>-0.72927146725772463</v>
      </c>
      <c r="T62" s="34">
        <f t="shared" si="22"/>
        <v>0.10303591639047988</v>
      </c>
      <c r="W62" s="23"/>
      <c r="X62" s="23"/>
    </row>
    <row r="63" spans="2:24" x14ac:dyDescent="0.25">
      <c r="B63" s="7" t="s">
        <v>57</v>
      </c>
      <c r="C63" s="8">
        <v>1216</v>
      </c>
      <c r="D63" s="8">
        <v>16942.407254400001</v>
      </c>
      <c r="E63" s="8">
        <v>1542.8196863123901</v>
      </c>
      <c r="F63" s="8">
        <v>400.08147581055101</v>
      </c>
      <c r="J63" s="30">
        <f t="shared" si="17"/>
        <v>38.685251671697742</v>
      </c>
      <c r="K63" s="30">
        <f t="shared" si="18"/>
        <v>4.8642329539123814</v>
      </c>
      <c r="L63" s="31">
        <f t="shared" si="23"/>
        <v>25.931836322805552</v>
      </c>
      <c r="M63" s="26">
        <f t="shared" si="24"/>
        <v>2.3614204864934321</v>
      </c>
      <c r="N63" s="30">
        <f t="shared" si="19"/>
        <v>89.088096218642093</v>
      </c>
      <c r="O63" s="30">
        <f t="shared" si="20"/>
        <v>91.354979271923071</v>
      </c>
      <c r="P63" s="26">
        <f t="shared" si="16"/>
        <v>59.7183120083549</v>
      </c>
      <c r="Q63" s="26">
        <f t="shared" si="15"/>
        <v>44.349750852781192</v>
      </c>
      <c r="R63" s="29" t="s">
        <v>57</v>
      </c>
      <c r="S63" s="32">
        <f t="shared" si="25"/>
        <v>-0.36890257613740673</v>
      </c>
      <c r="T63" s="34">
        <f t="shared" si="22"/>
        <v>-0.12821912808020086</v>
      </c>
      <c r="W63" s="23"/>
      <c r="X63" s="23"/>
    </row>
    <row r="64" spans="2:24" x14ac:dyDescent="0.25">
      <c r="B64" s="7" t="s">
        <v>58</v>
      </c>
      <c r="C64" s="8">
        <v>1194</v>
      </c>
      <c r="D64" s="8">
        <v>18305.62745235</v>
      </c>
      <c r="E64" s="8">
        <v>2544.8183843204702</v>
      </c>
      <c r="F64" s="8">
        <v>1532.0793514193099</v>
      </c>
      <c r="J64" s="30">
        <f t="shared" si="17"/>
        <v>27.815097442905365</v>
      </c>
      <c r="K64" s="30">
        <f t="shared" si="18"/>
        <v>4.158998047610142</v>
      </c>
      <c r="L64" s="31">
        <f t="shared" si="23"/>
        <v>60.203877842874562</v>
      </c>
      <c r="M64" s="26">
        <f t="shared" si="24"/>
        <v>8.3694446170028876</v>
      </c>
      <c r="N64" s="30">
        <f t="shared" si="19"/>
        <v>64.055265772960382</v>
      </c>
      <c r="O64" s="30">
        <f t="shared" si="20"/>
        <v>78.109988569893019</v>
      </c>
      <c r="P64" s="26">
        <f t="shared" si="16"/>
        <v>138.64324594598153</v>
      </c>
      <c r="Q64" s="26">
        <f t="shared" si="15"/>
        <v>157.18622992528236</v>
      </c>
      <c r="R64" s="29" t="s">
        <v>58</v>
      </c>
      <c r="S64" s="32">
        <f t="shared" si="25"/>
        <v>6.4381282450209243E-2</v>
      </c>
      <c r="T64" s="34">
        <f t="shared" si="22"/>
        <v>-0.10479334008855573</v>
      </c>
      <c r="W64" s="23"/>
      <c r="X64" s="23"/>
    </row>
    <row r="65" spans="2:24" x14ac:dyDescent="0.25">
      <c r="B65" s="7" t="s">
        <v>59</v>
      </c>
      <c r="C65" s="8">
        <v>1199</v>
      </c>
      <c r="D65" s="8">
        <v>18341.971426749998</v>
      </c>
      <c r="E65" s="8">
        <v>2533.80868226334</v>
      </c>
      <c r="F65" s="8">
        <v>1381.54408379133</v>
      </c>
      <c r="J65" s="30">
        <f t="shared" si="17"/>
        <v>34.184631273028579</v>
      </c>
      <c r="K65" s="30">
        <f t="shared" si="18"/>
        <v>5.273201081999308</v>
      </c>
      <c r="L65" s="31">
        <f t="shared" si="23"/>
        <v>54.524404050792711</v>
      </c>
      <c r="M65" s="26">
        <f t="shared" si="24"/>
        <v>7.5321460907767035</v>
      </c>
      <c r="N65" s="30">
        <f t="shared" si="19"/>
        <v>78.723637263511151</v>
      </c>
      <c r="O65" s="30">
        <f t="shared" si="20"/>
        <v>99.035794565567286</v>
      </c>
      <c r="P65" s="26">
        <f t="shared" si="16"/>
        <v>125.56401068717575</v>
      </c>
      <c r="Q65" s="26">
        <f t="shared" si="15"/>
        <v>141.46095725998339</v>
      </c>
      <c r="R65" s="29" t="s">
        <v>59</v>
      </c>
      <c r="S65" s="32">
        <f t="shared" si="25"/>
        <v>5.8724863060079402E-2</v>
      </c>
      <c r="T65" s="34">
        <f t="shared" si="22"/>
        <v>-0.13919197251418242</v>
      </c>
      <c r="W65" s="23"/>
      <c r="X65" s="23"/>
    </row>
    <row r="66" spans="2:24" x14ac:dyDescent="0.25">
      <c r="B66" s="7" t="s">
        <v>60</v>
      </c>
      <c r="C66" s="8">
        <v>1203</v>
      </c>
      <c r="D66" s="8">
        <v>14455.229710240001</v>
      </c>
      <c r="E66" s="8">
        <v>799.97111155095604</v>
      </c>
      <c r="F66" s="8">
        <v>-235.18933443323999</v>
      </c>
      <c r="J66" s="30">
        <f t="shared" si="17"/>
        <v>26.288008582191313</v>
      </c>
      <c r="K66" s="30">
        <f t="shared" si="18"/>
        <v>3.8137044375581324</v>
      </c>
      <c r="L66" s="31">
        <f t="shared" si="23"/>
        <v>-29.399728444851359</v>
      </c>
      <c r="M66" s="26">
        <f t="shared" si="24"/>
        <v>-1.6270190038324555</v>
      </c>
      <c r="N66" s="30">
        <f t="shared" si="19"/>
        <v>60.538539540641686</v>
      </c>
      <c r="O66" s="30">
        <f t="shared" si="20"/>
        <v>71.625042045352643</v>
      </c>
      <c r="P66" s="26">
        <f t="shared" si="16"/>
        <v>-67.704505549670685</v>
      </c>
      <c r="Q66" s="26">
        <f t="shared" si="15"/>
        <v>-30.556983758474875</v>
      </c>
      <c r="R66" s="29" t="s">
        <v>60</v>
      </c>
      <c r="S66" s="32">
        <f t="shared" si="25"/>
        <v>-2.3770930413864391</v>
      </c>
      <c r="T66" s="34">
        <f t="shared" si="22"/>
        <v>-0.20868106298159705</v>
      </c>
      <c r="W66" s="23"/>
      <c r="X66" s="23"/>
    </row>
    <row r="67" spans="2:24" x14ac:dyDescent="0.25">
      <c r="B67" s="29" t="s">
        <v>61</v>
      </c>
      <c r="C67" s="8">
        <v>1214</v>
      </c>
      <c r="D67" s="8">
        <v>17969.250698180898</v>
      </c>
      <c r="E67" s="8">
        <v>2383.16667805521</v>
      </c>
      <c r="F67" s="8">
        <v>1225.1853134007199</v>
      </c>
      <c r="G67" s="28"/>
      <c r="H67" s="28"/>
      <c r="I67" s="28"/>
      <c r="J67" s="30">
        <f t="shared" si="17"/>
        <v>19.831245058723272</v>
      </c>
      <c r="K67" s="30">
        <f t="shared" si="18"/>
        <v>2.9550220992502245</v>
      </c>
      <c r="L67" s="31">
        <f t="shared" si="23"/>
        <v>51.409971643298405</v>
      </c>
      <c r="M67" s="26">
        <f t="shared" si="24"/>
        <v>6.818232624050097</v>
      </c>
      <c r="N67" s="30">
        <f t="shared" si="19"/>
        <v>45.669287172288278</v>
      </c>
      <c r="O67" s="30">
        <f t="shared" si="20"/>
        <v>55.498160795927532</v>
      </c>
      <c r="P67" s="26">
        <f t="shared" si="16"/>
        <v>118.39179797055799</v>
      </c>
      <c r="Q67" s="26">
        <f t="shared" si="15"/>
        <v>128.05297483547827</v>
      </c>
      <c r="R67" s="29" t="s">
        <v>61</v>
      </c>
      <c r="S67" s="32">
        <f t="shared" si="25"/>
        <v>2.0623395170159715</v>
      </c>
      <c r="T67" s="34">
        <f t="shared" si="22"/>
        <v>-0.73255224501151506</v>
      </c>
      <c r="W67" s="23"/>
      <c r="X67" s="23"/>
    </row>
    <row r="68" spans="2:24" x14ac:dyDescent="0.25">
      <c r="B68" s="7" t="s">
        <v>62</v>
      </c>
      <c r="C68" s="8">
        <v>1191</v>
      </c>
      <c r="D68" s="8">
        <v>16025.838433180001</v>
      </c>
      <c r="E68" s="8">
        <v>1417.6254954538099</v>
      </c>
      <c r="F68" s="8">
        <v>405.687375372058</v>
      </c>
      <c r="J68" s="30">
        <f t="shared" si="17"/>
        <v>41.070552238262216</v>
      </c>
      <c r="K68" s="30">
        <f t="shared" si="18"/>
        <v>5.5026496549683657</v>
      </c>
      <c r="L68" s="31">
        <f t="shared" si="23"/>
        <v>28.617387079525503</v>
      </c>
      <c r="M68" s="26">
        <f t="shared" si="24"/>
        <v>2.5314580392381858</v>
      </c>
      <c r="N68" s="30">
        <f t="shared" si="19"/>
        <v>94.581194420196354</v>
      </c>
      <c r="O68" s="30">
        <f t="shared" si="20"/>
        <v>103.34505973155839</v>
      </c>
      <c r="P68" s="26">
        <f t="shared" si="16"/>
        <v>65.902855054503689</v>
      </c>
      <c r="Q68" s="26">
        <f t="shared" si="15"/>
        <v>47.543219844423831</v>
      </c>
      <c r="R68" s="29" t="s">
        <v>62</v>
      </c>
      <c r="S68" s="32">
        <f t="shared" si="25"/>
        <v>-0.73520472356981292</v>
      </c>
      <c r="T68" s="34">
        <f t="shared" si="22"/>
        <v>-0.99403434855682837</v>
      </c>
      <c r="W68" s="23"/>
      <c r="X68" s="23"/>
    </row>
    <row r="69" spans="2:24" x14ac:dyDescent="0.25">
      <c r="B69" s="7" t="s">
        <v>63</v>
      </c>
      <c r="C69" s="8">
        <v>1193</v>
      </c>
      <c r="D69" s="8">
        <v>8625.4239296699907</v>
      </c>
      <c r="E69" s="8">
        <v>1231.5407670361799</v>
      </c>
      <c r="F69" s="8">
        <v>353.41956377851602</v>
      </c>
      <c r="J69" s="30">
        <f t="shared" si="17"/>
        <v>42.222488004006813</v>
      </c>
      <c r="K69" s="30">
        <f t="shared" si="18"/>
        <v>5.7662609634871576</v>
      </c>
      <c r="L69" s="31">
        <f t="shared" si="23"/>
        <v>28.697349956920537</v>
      </c>
      <c r="M69" s="26">
        <f t="shared" si="24"/>
        <v>4.0974167375450712</v>
      </c>
      <c r="N69" s="30">
        <f t="shared" si="19"/>
        <v>97.233982237302115</v>
      </c>
      <c r="O69" s="30">
        <f t="shared" si="20"/>
        <v>108.29593397087889</v>
      </c>
      <c r="P69" s="26">
        <f t="shared" si="16"/>
        <v>66.087001213762093</v>
      </c>
      <c r="Q69" s="26">
        <f t="shared" si="15"/>
        <v>76.953432262282888</v>
      </c>
      <c r="R69" s="29" t="s">
        <v>63</v>
      </c>
      <c r="S69" s="32">
        <f t="shared" si="25"/>
        <v>-0.74418509845256819</v>
      </c>
      <c r="T69" s="34">
        <f t="shared" si="22"/>
        <v>-0.96939864671799825</v>
      </c>
      <c r="W69" s="23"/>
      <c r="X69" s="23"/>
    </row>
    <row r="70" spans="2:24" x14ac:dyDescent="0.25">
      <c r="B70" s="7" t="s">
        <v>64</v>
      </c>
      <c r="C70" s="8">
        <v>1201</v>
      </c>
      <c r="D70" s="8">
        <v>14618.110611919999</v>
      </c>
      <c r="E70" s="8">
        <v>2253.1982405314302</v>
      </c>
      <c r="F70" s="8">
        <v>1251.8206186413399</v>
      </c>
      <c r="J70" s="30">
        <f t="shared" si="17"/>
        <v>47.578758550187196</v>
      </c>
      <c r="K70" s="30">
        <f t="shared" si="18"/>
        <v>6.6449734358365253</v>
      </c>
      <c r="L70" s="31">
        <f t="shared" si="23"/>
        <v>55.557500273304427</v>
      </c>
      <c r="M70" s="26">
        <f t="shared" si="24"/>
        <v>8.5634912190401113</v>
      </c>
      <c r="N70" s="30">
        <f t="shared" si="19"/>
        <v>109.56891416021637</v>
      </c>
      <c r="O70" s="30">
        <f t="shared" si="20"/>
        <v>124.7990004272028</v>
      </c>
      <c r="P70" s="26">
        <f t="shared" si="16"/>
        <v>127.94312344196169</v>
      </c>
      <c r="Q70" s="26">
        <f t="shared" si="15"/>
        <v>160.83061198404857</v>
      </c>
      <c r="R70" s="29" t="s">
        <v>64</v>
      </c>
      <c r="S70" s="32">
        <f t="shared" si="25"/>
        <v>-6.3226079390801511</v>
      </c>
      <c r="T70" s="34">
        <f t="shared" si="22"/>
        <v>-0.83178760551427766</v>
      </c>
      <c r="W70" s="23"/>
      <c r="X70" s="23"/>
    </row>
    <row r="71" spans="2:24" x14ac:dyDescent="0.25">
      <c r="B71" s="7" t="s">
        <v>65</v>
      </c>
      <c r="C71" s="8">
        <v>1205</v>
      </c>
      <c r="D71" s="8">
        <v>18947.208569639999</v>
      </c>
      <c r="E71" s="8">
        <v>2662.8231830166401</v>
      </c>
      <c r="F71" s="8">
        <v>1491.6526937948599</v>
      </c>
      <c r="J71" s="30">
        <f t="shared" si="17"/>
        <v>48.801710302072543</v>
      </c>
      <c r="K71" s="30">
        <f t="shared" si="18"/>
        <v>6.5590348935175795</v>
      </c>
      <c r="L71" s="31">
        <f t="shared" si="23"/>
        <v>56.017714706276792</v>
      </c>
      <c r="M71" s="26">
        <f t="shared" si="24"/>
        <v>7.8726778581252601</v>
      </c>
      <c r="N71" s="30">
        <f t="shared" si="19"/>
        <v>112.38524437999435</v>
      </c>
      <c r="O71" s="30">
        <f t="shared" si="20"/>
        <v>123.18499184114361</v>
      </c>
      <c r="P71" s="26">
        <f t="shared" si="16"/>
        <v>129.00294923898099</v>
      </c>
      <c r="Q71" s="26">
        <f t="shared" si="15"/>
        <v>147.85647179276026</v>
      </c>
      <c r="R71" s="29" t="s">
        <v>65</v>
      </c>
      <c r="S71" s="32">
        <f t="shared" si="25"/>
        <v>0.21749149086231889</v>
      </c>
      <c r="T71" s="34">
        <f t="shared" si="22"/>
        <v>-0.7382160562659168</v>
      </c>
      <c r="W71" s="23"/>
      <c r="X71" s="23"/>
    </row>
    <row r="72" spans="2:24" x14ac:dyDescent="0.25">
      <c r="B72" s="7" t="s">
        <v>66</v>
      </c>
      <c r="C72" s="8">
        <v>1189</v>
      </c>
      <c r="D72" s="8">
        <v>16500.592938239999</v>
      </c>
      <c r="E72" s="8">
        <v>1993.6599327833201</v>
      </c>
      <c r="F72" s="8">
        <v>997.67665909670097</v>
      </c>
      <c r="J72" s="30">
        <f t="shared" si="17"/>
        <v>40.584039973099408</v>
      </c>
      <c r="K72" s="30">
        <f t="shared" si="18"/>
        <v>5.0376021748562856</v>
      </c>
      <c r="L72" s="31">
        <f t="shared" si="23"/>
        <v>50.042469264247039</v>
      </c>
      <c r="M72" s="26">
        <f t="shared" si="24"/>
        <v>6.0463079286356605</v>
      </c>
      <c r="N72" s="30">
        <f t="shared" si="19"/>
        <v>93.460807460892099</v>
      </c>
      <c r="O72" s="30">
        <f t="shared" si="20"/>
        <v>94.611020200838908</v>
      </c>
      <c r="P72" s="26">
        <f t="shared" si="16"/>
        <v>115.24258274616072</v>
      </c>
      <c r="Q72" s="26">
        <f t="shared" si="15"/>
        <v>113.55548566971953</v>
      </c>
      <c r="R72" s="29" t="s">
        <v>66</v>
      </c>
      <c r="S72" s="32">
        <f t="shared" si="25"/>
        <v>1.459225304168577</v>
      </c>
      <c r="T72" s="34">
        <f t="shared" si="22"/>
        <v>-0.66896197116705836</v>
      </c>
      <c r="W72" s="23"/>
      <c r="X72" s="23"/>
    </row>
    <row r="73" spans="2:24" x14ac:dyDescent="0.25">
      <c r="B73" s="7" t="s">
        <v>67</v>
      </c>
      <c r="C73" s="8">
        <v>1198</v>
      </c>
      <c r="D73" s="8">
        <v>14917.692679870001</v>
      </c>
      <c r="E73" s="8">
        <v>1667.0851452633301</v>
      </c>
      <c r="F73" s="8">
        <v>559.95984617372801</v>
      </c>
      <c r="J73" s="30">
        <f t="shared" si="17"/>
        <v>34.963406266043236</v>
      </c>
      <c r="K73" s="30">
        <f t="shared" si="18"/>
        <v>4.0599803785897661</v>
      </c>
      <c r="L73" s="31">
        <f t="shared" si="23"/>
        <v>33.589156964461928</v>
      </c>
      <c r="M73" s="26">
        <f t="shared" si="24"/>
        <v>3.7536625682692892</v>
      </c>
      <c r="N73" s="30">
        <f t="shared" si="19"/>
        <v>80.517074775541616</v>
      </c>
      <c r="O73" s="30">
        <f t="shared" si="20"/>
        <v>76.250341388802539</v>
      </c>
      <c r="P73" s="26">
        <f t="shared" si="16"/>
        <v>77.352322092874005</v>
      </c>
      <c r="Q73" s="26">
        <f t="shared" si="15"/>
        <v>70.497397918046204</v>
      </c>
      <c r="R73" s="29" t="s">
        <v>67</v>
      </c>
      <c r="S73" s="32">
        <f t="shared" si="25"/>
        <v>0.58440534583605674</v>
      </c>
      <c r="T73" s="34">
        <f t="shared" si="22"/>
        <v>-0.56802867093794385</v>
      </c>
      <c r="W73" s="23"/>
      <c r="X73" s="23"/>
    </row>
    <row r="74" spans="2:24" x14ac:dyDescent="0.25">
      <c r="B74" s="7" t="s">
        <v>68</v>
      </c>
      <c r="C74" s="8">
        <v>1203</v>
      </c>
      <c r="D74" s="8">
        <v>11927.43399698</v>
      </c>
      <c r="E74" s="8">
        <v>1302.6649096809499</v>
      </c>
      <c r="F74" s="8">
        <v>295.53322968104999</v>
      </c>
      <c r="J74" s="30">
        <f t="shared" si="17"/>
        <v>35.517037653985852</v>
      </c>
      <c r="K74" s="30">
        <f t="shared" si="18"/>
        <v>4.2001625559876477</v>
      </c>
      <c r="L74" s="31">
        <f t="shared" si="23"/>
        <v>22.686818957411873</v>
      </c>
      <c r="M74" s="26">
        <f t="shared" si="24"/>
        <v>2.477760344394933</v>
      </c>
      <c r="N74" s="30">
        <f t="shared" si="19"/>
        <v>81.792030067994233</v>
      </c>
      <c r="O74" s="30">
        <f t="shared" si="20"/>
        <v>78.883097679838343</v>
      </c>
      <c r="P74" s="26">
        <f t="shared" si="16"/>
        <v>52.245375765552652</v>
      </c>
      <c r="Q74" s="26">
        <f t="shared" si="15"/>
        <v>46.534725422829617</v>
      </c>
      <c r="R74" s="29" t="s">
        <v>68</v>
      </c>
      <c r="S74" s="32">
        <f t="shared" si="25"/>
        <v>-0.76391726955112293</v>
      </c>
      <c r="T74" s="34">
        <f t="shared" si="22"/>
        <v>-0.47190435562874661</v>
      </c>
      <c r="W74" s="23"/>
      <c r="X74" s="23"/>
    </row>
    <row r="75" spans="2:24" x14ac:dyDescent="0.25">
      <c r="B75" s="7" t="s">
        <v>69</v>
      </c>
      <c r="C75" s="8">
        <v>1220</v>
      </c>
      <c r="D75" s="8">
        <v>14295.563366448599</v>
      </c>
      <c r="E75" s="8">
        <v>1689.0247209838201</v>
      </c>
      <c r="F75" s="8">
        <v>566.41747836669197</v>
      </c>
      <c r="J75" s="30">
        <f t="shared" si="17"/>
        <v>34.548246324633467</v>
      </c>
      <c r="K75" s="30">
        <f t="shared" si="18"/>
        <v>3.9532540013811923</v>
      </c>
      <c r="L75" s="31">
        <f t="shared" si="23"/>
        <v>33.535179878052119</v>
      </c>
      <c r="M75" s="26">
        <f t="shared" si="24"/>
        <v>3.962190673059184</v>
      </c>
      <c r="N75" s="30">
        <f t="shared" si="19"/>
        <v>79.561004769320149</v>
      </c>
      <c r="O75" s="30">
        <f t="shared" si="20"/>
        <v>74.245917244228082</v>
      </c>
      <c r="P75" s="26">
        <f t="shared" si="16"/>
        <v>77.228018497579129</v>
      </c>
      <c r="Q75" s="26">
        <f t="shared" si="15"/>
        <v>74.413756544614856</v>
      </c>
      <c r="R75" s="29" t="s">
        <v>69</v>
      </c>
      <c r="S75" s="32">
        <f t="shared" si="25"/>
        <v>-0.62027522846106375</v>
      </c>
      <c r="T75" s="34">
        <f t="shared" si="22"/>
        <v>-0.3133737167007638</v>
      </c>
      <c r="W75" s="23"/>
      <c r="X75" s="23"/>
    </row>
    <row r="76" spans="2:24" x14ac:dyDescent="0.25">
      <c r="B76" s="7" t="s">
        <v>3</v>
      </c>
      <c r="C76" s="8">
        <v>1202</v>
      </c>
      <c r="D76" s="8">
        <v>15885.36815636</v>
      </c>
      <c r="E76" s="8">
        <v>2008.4432675533001</v>
      </c>
      <c r="F76" s="8">
        <v>1049.55209420798</v>
      </c>
      <c r="J76" s="30">
        <f t="shared" si="17"/>
        <v>37.332864321720592</v>
      </c>
      <c r="K76" s="30">
        <f t="shared" si="18"/>
        <v>4.1928032556903228</v>
      </c>
      <c r="L76" s="31">
        <f t="shared" si="23"/>
        <v>52.256994816017475</v>
      </c>
      <c r="M76" s="26">
        <f t="shared" si="24"/>
        <v>6.6070366382271875</v>
      </c>
      <c r="N76" s="30">
        <f t="shared" si="19"/>
        <v>85.973689328333975</v>
      </c>
      <c r="O76" s="30">
        <f t="shared" si="20"/>
        <v>78.744882933034901</v>
      </c>
      <c r="P76" s="26">
        <f t="shared" si="16"/>
        <v>120.34240391597109</v>
      </c>
      <c r="Q76" s="26">
        <f t="shared" si="15"/>
        <v>124.08651083386277</v>
      </c>
      <c r="R76" s="29" t="s">
        <v>3</v>
      </c>
      <c r="S76" s="32">
        <f t="shared" si="25"/>
        <v>5.1996240102727409E-2</v>
      </c>
      <c r="T76" s="34">
        <f t="shared" si="22"/>
        <v>-0.10543165916447456</v>
      </c>
      <c r="W76" s="23"/>
      <c r="X76" s="23"/>
    </row>
    <row r="77" spans="2:24" x14ac:dyDescent="0.25">
      <c r="B77" s="7" t="s">
        <v>4</v>
      </c>
      <c r="C77" s="8">
        <v>1213</v>
      </c>
      <c r="D77" s="8">
        <v>16852.078787900002</v>
      </c>
      <c r="E77" s="8">
        <v>1568.7332834581</v>
      </c>
      <c r="F77" s="8">
        <v>466.133276811271</v>
      </c>
      <c r="J77" s="30">
        <f t="shared" si="17"/>
        <v>41.481454069871447</v>
      </c>
      <c r="K77" s="30">
        <f t="shared" si="18"/>
        <v>4.7057810331139809</v>
      </c>
      <c r="L77" s="31">
        <f t="shared" si="23"/>
        <v>29.713991647052417</v>
      </c>
      <c r="M77" s="26">
        <f t="shared" si="24"/>
        <v>2.7660283498434648</v>
      </c>
      <c r="N77" s="30">
        <f t="shared" si="19"/>
        <v>95.527458444054332</v>
      </c>
      <c r="O77" s="30">
        <f t="shared" si="20"/>
        <v>88.379099605532602</v>
      </c>
      <c r="P77" s="26">
        <f t="shared" si="16"/>
        <v>68.428220898177756</v>
      </c>
      <c r="Q77" s="26">
        <f t="shared" si="15"/>
        <v>51.948676175605094</v>
      </c>
      <c r="R77" s="29" t="s">
        <v>4</v>
      </c>
      <c r="S77" s="32">
        <f t="shared" si="25"/>
        <v>-0.1675594598498179</v>
      </c>
      <c r="T77" s="34">
        <f t="shared" si="22"/>
        <v>9.8076820966210676E-2</v>
      </c>
      <c r="W77" s="23"/>
      <c r="X77" s="23"/>
    </row>
    <row r="78" spans="2:24" x14ac:dyDescent="0.25">
      <c r="B78" s="7" t="s">
        <v>5</v>
      </c>
      <c r="C78" s="8">
        <v>1219</v>
      </c>
      <c r="D78" s="8">
        <v>15172.014767147601</v>
      </c>
      <c r="E78" s="8">
        <v>1541.1662212619001</v>
      </c>
      <c r="F78" s="8">
        <v>521.30395829961901</v>
      </c>
      <c r="J78" s="30">
        <f t="shared" si="17"/>
        <v>44.306931847730326</v>
      </c>
      <c r="K78" s="30">
        <f t="shared" si="18"/>
        <v>5.2305710274088657</v>
      </c>
      <c r="L78" s="31">
        <f t="shared" si="23"/>
        <v>33.825290945760386</v>
      </c>
      <c r="M78" s="26">
        <f t="shared" si="24"/>
        <v>3.4359573616314525</v>
      </c>
      <c r="N78" s="30">
        <f t="shared" si="19"/>
        <v>102.03423881280358</v>
      </c>
      <c r="O78" s="30">
        <f t="shared" si="20"/>
        <v>98.235161086379492</v>
      </c>
      <c r="P78" s="26">
        <f t="shared" si="16"/>
        <v>77.896114001608012</v>
      </c>
      <c r="Q78" s="26">
        <f t="shared" si="15"/>
        <v>64.530588178056846</v>
      </c>
      <c r="R78" s="29" t="s">
        <v>5</v>
      </c>
      <c r="S78" s="32">
        <f t="shared" si="25"/>
        <v>0.76394363118566688</v>
      </c>
      <c r="T78" s="34">
        <f t="shared" si="22"/>
        <v>0.53109936252843182</v>
      </c>
      <c r="W78" s="23"/>
      <c r="X78" s="23"/>
    </row>
    <row r="79" spans="2:24" x14ac:dyDescent="0.25">
      <c r="B79" s="7" t="s">
        <v>6</v>
      </c>
      <c r="C79" s="8">
        <v>1226</v>
      </c>
      <c r="D79" s="8">
        <v>19234.220443536698</v>
      </c>
      <c r="E79" s="8">
        <v>2307.5528334266801</v>
      </c>
      <c r="F79" s="8">
        <v>1156.7655945935401</v>
      </c>
      <c r="J79" s="30">
        <f t="shared" si="17"/>
        <v>53.19679142148491</v>
      </c>
      <c r="K79" s="30">
        <f t="shared" si="18"/>
        <v>7.0791786881136218</v>
      </c>
      <c r="L79" s="31">
        <f t="shared" si="23"/>
        <v>50.129538870655509</v>
      </c>
      <c r="M79" s="26">
        <f t="shared" si="24"/>
        <v>6.0141017827538192</v>
      </c>
      <c r="N79" s="30">
        <f t="shared" si="19"/>
        <v>122.50665739231823</v>
      </c>
      <c r="O79" s="30">
        <f t="shared" si="20"/>
        <v>132.95379321722115</v>
      </c>
      <c r="P79" s="26">
        <f t="shared" si="16"/>
        <v>115.44309496046053</v>
      </c>
      <c r="Q79" s="26">
        <f t="shared" si="15"/>
        <v>112.95062323460574</v>
      </c>
      <c r="R79" s="29" t="s">
        <v>6</v>
      </c>
      <c r="S79" s="32">
        <f t="shared" si="25"/>
        <v>1.0422491161981124</v>
      </c>
      <c r="T79" s="34">
        <f t="shared" ref="T79:T87" si="26">0.078396*S82+1.56291*T78-0.641306*T77</f>
        <v>0.84072152978455994</v>
      </c>
      <c r="X79" s="23"/>
    </row>
    <row r="80" spans="2:24" x14ac:dyDescent="0.25">
      <c r="B80" s="7" t="s">
        <v>7</v>
      </c>
      <c r="C80" s="8">
        <v>1196</v>
      </c>
      <c r="D80" s="8">
        <v>21572.055639269998</v>
      </c>
      <c r="E80" s="8">
        <v>2954.9054542938102</v>
      </c>
      <c r="F80" s="8">
        <v>1878.10557793978</v>
      </c>
      <c r="J80" s="30">
        <f t="shared" si="17"/>
        <v>56.960611310783634</v>
      </c>
      <c r="K80" s="30">
        <f t="shared" si="18"/>
        <v>7.6196596899717957</v>
      </c>
      <c r="L80" s="31">
        <f t="shared" si="23"/>
        <v>63.558905927452983</v>
      </c>
      <c r="M80" s="26">
        <f t="shared" si="24"/>
        <v>8.706196615406725</v>
      </c>
      <c r="N80" s="30">
        <f t="shared" si="19"/>
        <v>131.17434168950476</v>
      </c>
      <c r="O80" s="30">
        <f t="shared" si="20"/>
        <v>143.10454693100206</v>
      </c>
      <c r="P80" s="26">
        <f t="shared" si="16"/>
        <v>146.36952539096805</v>
      </c>
      <c r="Q80" s="26">
        <f t="shared" si="15"/>
        <v>163.51075675725025</v>
      </c>
      <c r="R80" s="29" t="s">
        <v>7</v>
      </c>
      <c r="S80" s="32">
        <f t="shared" si="25"/>
        <v>0.78943531083804719</v>
      </c>
      <c r="T80" s="34">
        <f t="shared" si="26"/>
        <v>0.9270545386613962</v>
      </c>
      <c r="X80" s="23"/>
    </row>
    <row r="81" spans="2:20" x14ac:dyDescent="0.25">
      <c r="B81" s="7" t="s">
        <v>8</v>
      </c>
      <c r="C81" s="8">
        <v>1200</v>
      </c>
      <c r="D81" s="8">
        <v>22740.571976250001</v>
      </c>
      <c r="E81" s="8">
        <v>3539.79634959333</v>
      </c>
      <c r="F81" s="8">
        <v>2310.5464903437801</v>
      </c>
      <c r="J81" s="30">
        <f t="shared" ref="J81:K83" si="27">AVERAGE(L80:L83)</f>
        <v>51.575432202378643</v>
      </c>
      <c r="K81" s="30">
        <f t="shared" si="27"/>
        <v>6.6847011683515865</v>
      </c>
      <c r="L81" s="31">
        <f t="shared" si="23"/>
        <v>65.273429942070749</v>
      </c>
      <c r="M81" s="26">
        <f t="shared" si="24"/>
        <v>10.160458992662493</v>
      </c>
      <c r="N81" s="30">
        <f t="shared" si="19"/>
        <v>118.77283636557286</v>
      </c>
      <c r="O81" s="30">
        <f t="shared" ref="O81:O86" si="28">K81/$K$53*100</f>
        <v>125.54512550279458</v>
      </c>
      <c r="P81" s="26">
        <f t="shared" si="16"/>
        <v>150.31789521623634</v>
      </c>
      <c r="Q81" s="26">
        <f t="shared" si="15"/>
        <v>190.82320469897175</v>
      </c>
      <c r="R81" s="29" t="s">
        <v>8</v>
      </c>
      <c r="S81" s="32">
        <f t="shared" si="25"/>
        <v>3.9568366072248446</v>
      </c>
      <c r="T81" s="34">
        <f t="shared" si="26"/>
        <v>0.89845287429819698</v>
      </c>
    </row>
    <row r="82" spans="2:20" x14ac:dyDescent="0.25">
      <c r="B82" s="7" t="s">
        <v>82</v>
      </c>
      <c r="C82" s="8">
        <v>1203</v>
      </c>
      <c r="D82" s="8">
        <v>18050.380511679999</v>
      </c>
      <c r="E82" s="8">
        <v>2067.1585403190602</v>
      </c>
      <c r="F82" s="8">
        <v>1010.43888770852</v>
      </c>
      <c r="J82" s="30">
        <f t="shared" si="27"/>
        <v>50.432375917036595</v>
      </c>
      <c r="K82" s="30">
        <f t="shared" si="27"/>
        <v>6.3929202815873838</v>
      </c>
      <c r="L82" s="31">
        <f t="shared" ref="L82" si="29">F82/E82*100</f>
        <v>48.880570502955308</v>
      </c>
      <c r="M82" s="26">
        <f t="shared" ref="M82" si="30">F82/D82*100</f>
        <v>5.5978813690641456</v>
      </c>
      <c r="N82" s="30">
        <f t="shared" ref="N82" si="31">J82/$J$53*100</f>
        <v>116.14049706489882</v>
      </c>
      <c r="O82" s="30">
        <f t="shared" si="28"/>
        <v>120.06519945590419</v>
      </c>
      <c r="P82" s="26">
        <f t="shared" ref="P82" si="32">L82/$J$53*100</f>
        <v>112.56685119035419</v>
      </c>
      <c r="Q82" s="26">
        <f t="shared" ref="Q82" si="33">M82/$K$53*100</f>
        <v>105.13360303318051</v>
      </c>
      <c r="R82" s="29" t="s">
        <v>82</v>
      </c>
      <c r="S82" s="32">
        <f t="shared" ref="S82" si="34">F82/F78-1</f>
        <v>0.93829122457530079</v>
      </c>
      <c r="T82" s="34">
        <f t="shared" si="26"/>
        <v>0.77715584530946968</v>
      </c>
    </row>
    <row r="83" spans="2:20" x14ac:dyDescent="0.25">
      <c r="B83" s="7" t="s">
        <v>87</v>
      </c>
      <c r="C83" s="8">
        <v>1213</v>
      </c>
      <c r="D83" s="8">
        <v>20810.642177310001</v>
      </c>
      <c r="E83" s="8">
        <v>1655.50614568999</v>
      </c>
      <c r="F83" s="8">
        <v>473.289712425522</v>
      </c>
      <c r="J83" s="30">
        <f t="shared" si="27"/>
        <v>47.106139148198544</v>
      </c>
      <c r="K83" s="30">
        <f t="shared" si="27"/>
        <v>5.4050071719089932</v>
      </c>
      <c r="L83" s="31">
        <f t="shared" ref="L83" si="35">F83/E83*100</f>
        <v>28.588822437035532</v>
      </c>
      <c r="M83" s="26">
        <f t="shared" ref="M83" si="36">F83/D83*100</f>
        <v>2.2742676962729833</v>
      </c>
      <c r="N83" s="30">
        <f t="shared" ref="N83" si="37">J83/$J$53*100</f>
        <v>108.4805210145162</v>
      </c>
      <c r="O83" s="30">
        <f t="shared" si="28"/>
        <v>101.5112398671595</v>
      </c>
      <c r="P83" s="26">
        <f t="shared" ref="P83" si="38">L83/$J$53*100</f>
        <v>65.837073664732884</v>
      </c>
      <c r="Q83" s="26">
        <f t="shared" ref="Q83" si="39">M83/$K$53*100</f>
        <v>42.712937521775828</v>
      </c>
      <c r="R83" s="29" t="s">
        <v>87</v>
      </c>
      <c r="S83" s="32">
        <f t="shared" ref="S83" si="40">F83/F79-1</f>
        <v>-0.5908508044866041</v>
      </c>
      <c r="T83" s="34">
        <f t="shared" si="26"/>
        <v>0.62963496612453962</v>
      </c>
    </row>
    <row r="84" spans="2:20" x14ac:dyDescent="0.25">
      <c r="B84" s="7" t="s">
        <v>89</v>
      </c>
      <c r="C84" s="8">
        <v>1213</v>
      </c>
      <c r="D84" s="8">
        <v>21323.985399519999</v>
      </c>
      <c r="E84" s="8">
        <v>2725.4132948828801</v>
      </c>
      <c r="F84" s="8">
        <v>1607.63084035408</v>
      </c>
      <c r="J84" s="30">
        <f t="shared" ref="J84" si="41">AVERAGE(L83:L86)</f>
        <v>46.201277130546472</v>
      </c>
      <c r="K84" s="30">
        <f t="shared" ref="K84" si="42">AVERAGE(M83:M86)</f>
        <v>5.2908567663690587</v>
      </c>
      <c r="L84" s="31">
        <f t="shared" ref="L84" si="43">F84/E84*100</f>
        <v>58.986680786084776</v>
      </c>
      <c r="M84" s="26">
        <f t="shared" ref="M84" si="44">F84/D84*100</f>
        <v>7.5390730683499134</v>
      </c>
      <c r="N84" s="30">
        <f t="shared" ref="N84" si="45">J84/$J$53*100</f>
        <v>106.39671824706105</v>
      </c>
      <c r="O84" s="30">
        <f t="shared" si="28"/>
        <v>99.367385320967443</v>
      </c>
      <c r="P84" s="26">
        <f t="shared" ref="P84" si="46">L84/$J$53*100</f>
        <v>135.84016818827186</v>
      </c>
      <c r="Q84" s="26">
        <f t="shared" ref="Q84" si="47">M84/$K$53*100</f>
        <v>141.59105256968866</v>
      </c>
      <c r="R84" s="29" t="s">
        <v>89</v>
      </c>
      <c r="S84" s="32">
        <f t="shared" ref="S84" si="48">F84/F80-1</f>
        <v>-0.1440146607106092</v>
      </c>
      <c r="T84" s="34">
        <f t="shared" si="26"/>
        <v>0.48431834466534923</v>
      </c>
    </row>
    <row r="85" spans="2:20" x14ac:dyDescent="0.25">
      <c r="B85" s="7" t="s">
        <v>90</v>
      </c>
      <c r="C85" s="8">
        <v>1216</v>
      </c>
      <c r="D85" s="8">
        <v>21777.246647799999</v>
      </c>
      <c r="E85" s="8">
        <v>2601.7829317933401</v>
      </c>
      <c r="F85" s="8">
        <v>1352.10711713823</v>
      </c>
      <c r="J85" s="30">
        <f t="shared" ref="J85" si="49">AVERAGE(L84:L87)</f>
        <v>46.029240540831772</v>
      </c>
      <c r="K85" s="30">
        <f t="shared" ref="K85" si="50">AVERAGE(M84:M87)</f>
        <v>5.2800151896977301</v>
      </c>
      <c r="L85" s="31">
        <f t="shared" ref="L85" si="51">F85/E85*100</f>
        <v>51.968482866718567</v>
      </c>
      <c r="M85" s="26">
        <f t="shared" ref="M85" si="52">F85/D85*100</f>
        <v>6.2088065539489303</v>
      </c>
      <c r="N85" s="30">
        <f t="shared" ref="N85" si="53">J85/$J$53*100</f>
        <v>106.00053593997158</v>
      </c>
      <c r="O85" s="30">
        <f t="shared" si="28"/>
        <v>99.163770070327047</v>
      </c>
      <c r="P85" s="26">
        <f t="shared" ref="P85" si="54">L85/$J$53*100</f>
        <v>119.67799101470584</v>
      </c>
      <c r="Q85" s="26">
        <f t="shared" ref="Q85" si="55">M85/$K$53*100</f>
        <v>116.60736634399309</v>
      </c>
      <c r="R85" s="29" t="s">
        <v>90</v>
      </c>
      <c r="S85" s="32">
        <f t="shared" ref="S85" si="56">F85/F81-1</f>
        <v>-0.41481068535563048</v>
      </c>
      <c r="T85" s="34">
        <f t="shared" si="26"/>
        <v>0.30033313845430237</v>
      </c>
    </row>
    <row r="86" spans="2:20" x14ac:dyDescent="0.25">
      <c r="B86" s="7" t="s">
        <v>91</v>
      </c>
      <c r="C86" s="8">
        <v>1225</v>
      </c>
      <c r="D86" s="8">
        <v>17445.71995029</v>
      </c>
      <c r="E86" s="8">
        <v>1981.6858670409499</v>
      </c>
      <c r="F86" s="8">
        <v>896.93326650592201</v>
      </c>
      <c r="J86" s="30">
        <f t="shared" ref="J86" si="57">AVERAGE(L85:L88)</f>
        <v>39.32179632544171</v>
      </c>
      <c r="K86" s="30">
        <f t="shared" ref="K86" si="58">AVERAGE(M85:M88)</f>
        <v>4.0490672419240115</v>
      </c>
      <c r="L86" s="31">
        <f t="shared" ref="L86" si="59">F86/E86*100</f>
        <v>45.261122432347022</v>
      </c>
      <c r="M86" s="26">
        <f t="shared" ref="M86" si="60">F86/D86*100</f>
        <v>5.1412797469044103</v>
      </c>
      <c r="N86" s="30">
        <f t="shared" ref="N86" si="61">J86/$J$53*100</f>
        <v>90.553992106859681</v>
      </c>
      <c r="O86" s="30">
        <f t="shared" si="28"/>
        <v>76.045382172552451</v>
      </c>
      <c r="P86" s="26">
        <f t="shared" ref="P86" si="62">L86/$J$53*100</f>
        <v>104.23164012053363</v>
      </c>
      <c r="Q86" s="26">
        <f t="shared" ref="Q86" si="63">M86/$K$53*100</f>
        <v>96.558184848412296</v>
      </c>
      <c r="R86" s="29" t="s">
        <v>91</v>
      </c>
      <c r="S86" s="32">
        <f t="shared" ref="S86" si="64">F86/F82-1</f>
        <v>-0.11233298973677353</v>
      </c>
      <c r="T86" s="34">
        <f t="shared" si="26"/>
        <v>0.22199089221628454</v>
      </c>
    </row>
    <row r="87" spans="2:20" x14ac:dyDescent="0.25">
      <c r="B87" s="7" t="s">
        <v>92</v>
      </c>
      <c r="C87" s="8">
        <v>1235</v>
      </c>
      <c r="D87" s="8">
        <v>20849.919558959999</v>
      </c>
      <c r="E87" s="8">
        <v>1667.13216506095</v>
      </c>
      <c r="F87" s="8">
        <v>465.14114516874997</v>
      </c>
      <c r="J87" s="30">
        <f t="shared" ref="J87" si="65">AVERAGE(L86:L89)</f>
        <v>42.926949067321736</v>
      </c>
      <c r="K87" s="30">
        <f t="shared" ref="K87" si="66">AVERAGE(M86:M89)</f>
        <v>5.28112536425441</v>
      </c>
      <c r="L87" s="31">
        <f t="shared" ref="L87" si="67">F87/E87*100</f>
        <v>27.900676078176712</v>
      </c>
      <c r="M87" s="26">
        <f t="shared" ref="M87" si="68">F87/D87*100</f>
        <v>2.2309013895876699</v>
      </c>
      <c r="N87" s="30">
        <f t="shared" ref="N87" si="69">J87/$J$53*100</f>
        <v>98.856282526918733</v>
      </c>
      <c r="O87" s="30">
        <f t="shared" ref="O87" si="70">K87/$K$53*100</f>
        <v>99.184620217631803</v>
      </c>
      <c r="P87" s="26">
        <f t="shared" ref="P87" si="71">L87/$J$53*100</f>
        <v>64.252344436374926</v>
      </c>
      <c r="Q87" s="26">
        <f t="shared" ref="Q87" si="72">M87/$K$53*100</f>
        <v>41.898476519214228</v>
      </c>
      <c r="R87" s="29" t="s">
        <v>92</v>
      </c>
      <c r="S87" s="32">
        <f t="shared" ref="S87:S89" si="73">F87/F83-1</f>
        <v>-1.721686958926727E-2</v>
      </c>
      <c r="T87" s="34">
        <f t="shared" si="26"/>
        <v>0.11658389727474325</v>
      </c>
    </row>
    <row r="88" spans="2:20" x14ac:dyDescent="0.25">
      <c r="B88" s="7" t="s">
        <v>93</v>
      </c>
      <c r="C88" s="8">
        <v>1197</v>
      </c>
      <c r="D88" s="8">
        <v>20050.995069109998</v>
      </c>
      <c r="E88" s="8">
        <v>1630.72266278047</v>
      </c>
      <c r="F88" s="8">
        <v>524.38991994576395</v>
      </c>
      <c r="J88" s="30">
        <f t="shared" ref="J88" si="74">AVERAGE(L87:L90)</f>
        <v>39.101943954946599</v>
      </c>
      <c r="K88" s="30">
        <f t="shared" ref="K88" si="75">AVERAGE(M87:M90)</f>
        <v>4.6451542508243167</v>
      </c>
      <c r="L88" s="31">
        <f t="shared" ref="L88" si="76">F88/E88*100</f>
        <v>32.156903924524535</v>
      </c>
      <c r="M88" s="26">
        <f t="shared" ref="M88" si="77">F88/D88*100</f>
        <v>2.6152812772550345</v>
      </c>
      <c r="N88" s="30">
        <f t="shared" ref="N88" si="78">J88/$J$53*100</f>
        <v>90.047695048156712</v>
      </c>
      <c r="O88" s="30">
        <f t="shared" ref="O88" si="79">K88/$K$53*100</f>
        <v>87.240470248782557</v>
      </c>
      <c r="P88" s="26">
        <f t="shared" ref="P88" si="80">L88/$J$53*100</f>
        <v>74.053992855824333</v>
      </c>
      <c r="Q88" s="26">
        <f t="shared" ref="Q88" si="81">M88/$K$53*100</f>
        <v>49.117500978590215</v>
      </c>
      <c r="R88" s="48" t="s">
        <v>93</v>
      </c>
      <c r="S88" s="32">
        <f t="shared" si="73"/>
        <v>-0.67381198047291302</v>
      </c>
    </row>
    <row r="89" spans="2:20" x14ac:dyDescent="0.25">
      <c r="B89" s="7" t="s">
        <v>94</v>
      </c>
      <c r="C89" s="8">
        <v>1189</v>
      </c>
      <c r="D89" s="8">
        <v>21926.961853879999</v>
      </c>
      <c r="E89" s="8">
        <v>3678.3365484199999</v>
      </c>
      <c r="F89" s="8">
        <v>2442.0143026696501</v>
      </c>
      <c r="L89" s="31">
        <f t="shared" ref="L89" si="82">F89/E89*100</f>
        <v>66.389093834238679</v>
      </c>
      <c r="M89" s="26">
        <f t="shared" ref="M89" si="83">F89/D89*100</f>
        <v>11.137039043270526</v>
      </c>
      <c r="P89" s="26">
        <f t="shared" ref="P89" si="84">L89/$J$53*100</f>
        <v>152.88715269494202</v>
      </c>
      <c r="Q89" s="26">
        <f t="shared" ref="Q89" si="85">M89/$K$53*100</f>
        <v>209.16431852431049</v>
      </c>
      <c r="R89" s="48" t="s">
        <v>94</v>
      </c>
      <c r="S89" s="32">
        <f t="shared" si="73"/>
        <v>0.80608050332449777</v>
      </c>
    </row>
    <row r="90" spans="2:20" x14ac:dyDescent="0.25">
      <c r="B90" s="7" t="s">
        <v>96</v>
      </c>
      <c r="C90" s="8">
        <v>1177</v>
      </c>
      <c r="D90" s="8">
        <v>17898.350359119999</v>
      </c>
      <c r="E90" s="8">
        <v>1551.64823393857</v>
      </c>
      <c r="F90" s="8">
        <v>464.89090978537098</v>
      </c>
      <c r="L90" s="31">
        <f t="shared" ref="L90" si="86">F90/E90*100</f>
        <v>29.961101982846461</v>
      </c>
      <c r="M90" s="26">
        <f t="shared" ref="M90" si="87">F90/D90*100</f>
        <v>2.5973952931840367</v>
      </c>
      <c r="P90" s="26">
        <f t="shared" ref="P90" si="88">L90/$J$53*100</f>
        <v>68.997290205485541</v>
      </c>
      <c r="Q90" s="26">
        <f t="shared" ref="Q90" si="89">M90/$K$53*100</f>
        <v>48.781584973015342</v>
      </c>
      <c r="R90" s="48" t="s">
        <v>96</v>
      </c>
      <c r="S90" s="32">
        <f t="shared" ref="S90" si="90">F90/F86-1</f>
        <v>-0.48168840743705255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X90"/>
  <sheetViews>
    <sheetView zoomScale="70" zoomScaleNormal="70" zoomScaleSheetLayoutView="50" workbookViewId="0">
      <pane xSplit="2" ySplit="3" topLeftCell="L36" activePane="bottomRight" state="frozen"/>
      <selection activeCell="H92" sqref="H92"/>
      <selection pane="topRight" activeCell="H92" sqref="H92"/>
      <selection pane="bottomLeft" activeCell="H92" sqref="H92"/>
      <selection pane="bottomRight" activeCell="S27" sqref="S24:AJ27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79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50"/>
      <c r="K3" s="41"/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203561</v>
      </c>
      <c r="D4" s="8">
        <v>185530.33353351001</v>
      </c>
      <c r="E4" s="8">
        <v>52228.417517870002</v>
      </c>
      <c r="F4" s="9">
        <v>27942.160696719999</v>
      </c>
      <c r="G4" s="8">
        <v>219573.12219992001</v>
      </c>
      <c r="H4" s="8">
        <v>57771.941794530001</v>
      </c>
      <c r="I4" s="9">
        <v>23193.66625016</v>
      </c>
      <c r="J4" s="4"/>
      <c r="K4" s="51"/>
      <c r="L4" s="43">
        <f t="shared" ref="L4:L18" si="0">F4/E4*100</f>
        <v>53.49991829095638</v>
      </c>
      <c r="M4" s="23">
        <f t="shared" ref="M4:M19" si="1">F4/D4*100</f>
        <v>15.060696633563243</v>
      </c>
      <c r="N4" s="23">
        <f t="shared" ref="N4:N17" si="2">I4/H4*100</f>
        <v>40.146939032532295</v>
      </c>
      <c r="O4" s="23">
        <f t="shared" ref="O4:O17" si="3">I4/G4*100</f>
        <v>10.563071662770412</v>
      </c>
      <c r="P4" s="12"/>
      <c r="R4" s="3">
        <v>2009</v>
      </c>
    </row>
    <row r="5" spans="2:20" x14ac:dyDescent="0.25">
      <c r="B5" s="3">
        <v>2010</v>
      </c>
      <c r="C5" s="8">
        <v>187825</v>
      </c>
      <c r="D5" s="8">
        <v>150189.74427421001</v>
      </c>
      <c r="E5" s="8">
        <v>47480.375949120003</v>
      </c>
      <c r="F5" s="9">
        <v>26550.856926650002</v>
      </c>
      <c r="G5" s="8">
        <v>183154.48411131999</v>
      </c>
      <c r="H5" s="8">
        <v>52640.101650730001</v>
      </c>
      <c r="I5" s="9">
        <v>22595.549880279999</v>
      </c>
      <c r="J5" s="4"/>
      <c r="K5" s="51"/>
      <c r="L5" s="43">
        <f t="shared" si="0"/>
        <v>55.919643423004729</v>
      </c>
      <c r="M5" s="23">
        <f t="shared" si="1"/>
        <v>17.678209024828341</v>
      </c>
      <c r="N5" s="23">
        <f t="shared" si="2"/>
        <v>42.92459393449262</v>
      </c>
      <c r="O5" s="23">
        <f t="shared" si="3"/>
        <v>12.336880524610352</v>
      </c>
      <c r="P5" s="12"/>
      <c r="R5" s="3">
        <v>2010</v>
      </c>
      <c r="S5" s="13">
        <f t="shared" ref="S5:S18" si="4">F5/F4-1</f>
        <v>-4.9792275735974667E-2</v>
      </c>
      <c r="T5" s="13">
        <f t="shared" ref="T5:T17" si="5">I5/I4-1</f>
        <v>-2.5787918280313904E-2</v>
      </c>
    </row>
    <row r="6" spans="2:20" x14ac:dyDescent="0.25">
      <c r="B6" s="3">
        <v>2011</v>
      </c>
      <c r="C6" s="8">
        <v>184504</v>
      </c>
      <c r="D6" s="8">
        <v>125408.92048457</v>
      </c>
      <c r="E6" s="8">
        <v>37786.819471909999</v>
      </c>
      <c r="F6" s="9">
        <v>18439.643375</v>
      </c>
      <c r="G6" s="8">
        <v>152313.42513242</v>
      </c>
      <c r="H6" s="8">
        <v>35727.990543860004</v>
      </c>
      <c r="I6" s="9">
        <v>9133.4629655000008</v>
      </c>
      <c r="J6" s="4"/>
      <c r="K6" s="51"/>
      <c r="L6" s="43">
        <f t="shared" si="0"/>
        <v>48.799141162721249</v>
      </c>
      <c r="M6" s="23">
        <f t="shared" si="1"/>
        <v>14.703613828865361</v>
      </c>
      <c r="N6" s="23">
        <f t="shared" si="2"/>
        <v>25.563886539568127</v>
      </c>
      <c r="O6" s="23">
        <f t="shared" si="3"/>
        <v>5.996492402136874</v>
      </c>
      <c r="P6" s="12"/>
      <c r="R6" s="3">
        <v>2011</v>
      </c>
      <c r="S6" s="13">
        <f t="shared" si="4"/>
        <v>-0.30549724154132663</v>
      </c>
      <c r="T6" s="13">
        <f t="shared" si="5"/>
        <v>-0.59578487738104913</v>
      </c>
    </row>
    <row r="7" spans="2:20" x14ac:dyDescent="0.25">
      <c r="B7" s="3">
        <v>2012</v>
      </c>
      <c r="C7" s="8">
        <v>169615</v>
      </c>
      <c r="D7" s="8">
        <v>94537.102798189997</v>
      </c>
      <c r="E7" s="8">
        <v>31675.825400850001</v>
      </c>
      <c r="F7" s="9">
        <v>16329.959044450001</v>
      </c>
      <c r="G7" s="8">
        <v>133900.94880915</v>
      </c>
      <c r="H7" s="8">
        <v>34390.249739109997</v>
      </c>
      <c r="I7" s="9">
        <v>12880.971973039999</v>
      </c>
      <c r="J7" s="4"/>
      <c r="K7" s="51"/>
      <c r="L7" s="43">
        <f t="shared" si="0"/>
        <v>51.553381286196242</v>
      </c>
      <c r="M7" s="23">
        <f t="shared" si="1"/>
        <v>17.273597943137574</v>
      </c>
      <c r="N7" s="23">
        <f t="shared" si="2"/>
        <v>37.455302217218943</v>
      </c>
      <c r="O7" s="23">
        <f t="shared" si="3"/>
        <v>9.6197764747726655</v>
      </c>
      <c r="P7" s="12"/>
      <c r="R7" s="3">
        <v>2012</v>
      </c>
      <c r="S7" s="13">
        <f t="shared" si="4"/>
        <v>-0.11441025662189619</v>
      </c>
      <c r="T7" s="13">
        <f t="shared" si="5"/>
        <v>0.41030538161653851</v>
      </c>
    </row>
    <row r="8" spans="2:20" x14ac:dyDescent="0.25">
      <c r="B8" s="3">
        <v>2013</v>
      </c>
      <c r="C8" s="8">
        <v>156908</v>
      </c>
      <c r="D8" s="8">
        <v>60975.054176919999</v>
      </c>
      <c r="E8" s="8">
        <v>15469.2975394</v>
      </c>
      <c r="F8" s="9">
        <v>2610.68513846</v>
      </c>
      <c r="G8" s="8">
        <v>96746.618368409996</v>
      </c>
      <c r="H8" s="8">
        <v>21742.978125599999</v>
      </c>
      <c r="I8" s="9">
        <v>3204.8095953900001</v>
      </c>
      <c r="J8" s="4"/>
      <c r="K8" s="51"/>
      <c r="L8" s="43">
        <f t="shared" si="0"/>
        <v>16.876559079755467</v>
      </c>
      <c r="M8" s="23">
        <f t="shared" si="1"/>
        <v>4.2815626385260099</v>
      </c>
      <c r="N8" s="23">
        <f t="shared" si="2"/>
        <v>14.739515336294637</v>
      </c>
      <c r="O8" s="23">
        <f t="shared" si="3"/>
        <v>3.3125804802666305</v>
      </c>
      <c r="P8" s="12"/>
      <c r="R8" s="3">
        <v>2013</v>
      </c>
      <c r="S8" s="13">
        <f t="shared" si="4"/>
        <v>-0.8401291067936093</v>
      </c>
      <c r="T8" s="13">
        <f t="shared" si="5"/>
        <v>-0.75119815475899654</v>
      </c>
    </row>
    <row r="9" spans="2:20" x14ac:dyDescent="0.25">
      <c r="B9" s="3">
        <v>2014</v>
      </c>
      <c r="C9" s="8">
        <v>149682</v>
      </c>
      <c r="D9" s="8">
        <v>65164.866562099996</v>
      </c>
      <c r="E9" s="8">
        <v>19962.038991770001</v>
      </c>
      <c r="F9" s="9">
        <v>7617.1594899399997</v>
      </c>
      <c r="G9" s="8">
        <v>96325.242364100006</v>
      </c>
      <c r="H9" s="8">
        <v>24212.377184690002</v>
      </c>
      <c r="I9" s="9">
        <v>6334.3637141099998</v>
      </c>
      <c r="J9" s="4"/>
      <c r="K9" s="51"/>
      <c r="L9" s="43">
        <f t="shared" si="0"/>
        <v>38.158223681861465</v>
      </c>
      <c r="M9" s="23">
        <f t="shared" si="1"/>
        <v>11.689058678085521</v>
      </c>
      <c r="N9" s="23">
        <f t="shared" si="2"/>
        <v>26.161676178229008</v>
      </c>
      <c r="O9" s="23">
        <f t="shared" si="3"/>
        <v>6.5760163781023504</v>
      </c>
      <c r="P9" s="12"/>
      <c r="R9" s="3">
        <v>2014</v>
      </c>
      <c r="S9" s="13">
        <f t="shared" si="4"/>
        <v>1.9176860042315313</v>
      </c>
      <c r="T9" s="13">
        <f t="shared" si="5"/>
        <v>0.97651795701739896</v>
      </c>
    </row>
    <row r="10" spans="2:20" x14ac:dyDescent="0.25">
      <c r="B10" s="3">
        <v>2015</v>
      </c>
      <c r="C10" s="8">
        <v>147032</v>
      </c>
      <c r="D10" s="8">
        <v>69782.643035650006</v>
      </c>
      <c r="E10" s="8">
        <v>20116.645424400002</v>
      </c>
      <c r="F10" s="9">
        <v>7206.9648649700002</v>
      </c>
      <c r="G10" s="8">
        <v>96566.977127449994</v>
      </c>
      <c r="H10" s="8">
        <v>22245.200564089999</v>
      </c>
      <c r="I10" s="9">
        <v>3710.1445781799998</v>
      </c>
      <c r="J10" s="4"/>
      <c r="K10" s="51"/>
      <c r="L10" s="43">
        <f t="shared" si="0"/>
        <v>35.825878087151082</v>
      </c>
      <c r="M10" s="23">
        <f t="shared" si="1"/>
        <v>10.327732730455857</v>
      </c>
      <c r="N10" s="23">
        <f t="shared" si="2"/>
        <v>16.678404707976494</v>
      </c>
      <c r="O10" s="23">
        <f t="shared" si="3"/>
        <v>3.842042785789304</v>
      </c>
      <c r="P10" s="12"/>
      <c r="R10" s="3">
        <v>2015</v>
      </c>
      <c r="S10" s="13">
        <f t="shared" si="4"/>
        <v>-5.3851389814240425E-2</v>
      </c>
      <c r="T10" s="13">
        <f t="shared" si="5"/>
        <v>-0.41428298947919062</v>
      </c>
    </row>
    <row r="11" spans="2:20" x14ac:dyDescent="0.25">
      <c r="B11" s="3">
        <v>2016</v>
      </c>
      <c r="C11" s="8">
        <v>151630</v>
      </c>
      <c r="D11" s="8">
        <v>71552.162037219998</v>
      </c>
      <c r="E11" s="8">
        <v>20509.77961233</v>
      </c>
      <c r="F11" s="9">
        <v>6772.8413549699999</v>
      </c>
      <c r="G11" s="8">
        <v>91068.014632560007</v>
      </c>
      <c r="H11" s="8">
        <v>20422.729787709999</v>
      </c>
      <c r="I11" s="9">
        <v>819.83805388999997</v>
      </c>
      <c r="J11" s="4"/>
      <c r="K11" s="51"/>
      <c r="L11" s="43">
        <f t="shared" si="0"/>
        <v>33.022496989184255</v>
      </c>
      <c r="M11" s="23">
        <f t="shared" si="1"/>
        <v>9.4655998674741717</v>
      </c>
      <c r="N11" s="23">
        <f t="shared" si="2"/>
        <v>4.0143411895081842</v>
      </c>
      <c r="O11" s="23">
        <f t="shared" si="3"/>
        <v>0.90024808073160645</v>
      </c>
      <c r="P11" s="12"/>
      <c r="R11" s="3">
        <v>2016</v>
      </c>
      <c r="S11" s="13">
        <f t="shared" si="4"/>
        <v>-6.0236662469396851E-2</v>
      </c>
      <c r="T11" s="13">
        <f t="shared" si="5"/>
        <v>-0.77902800373020265</v>
      </c>
    </row>
    <row r="12" spans="2:20" x14ac:dyDescent="0.25">
      <c r="B12" s="3">
        <v>2017</v>
      </c>
      <c r="C12" s="8">
        <v>154374</v>
      </c>
      <c r="D12" s="8">
        <v>79891.974751789996</v>
      </c>
      <c r="E12" s="8">
        <v>21207.042883980001</v>
      </c>
      <c r="F12" s="9">
        <v>6106.80766021</v>
      </c>
      <c r="G12" s="8">
        <v>99724.567014550004</v>
      </c>
      <c r="H12" s="8">
        <v>23534.946256669999</v>
      </c>
      <c r="I12" s="9">
        <v>2079.6904245000001</v>
      </c>
      <c r="J12" s="4"/>
      <c r="K12" s="51"/>
      <c r="L12" s="43">
        <f t="shared" si="0"/>
        <v>28.796130104603783</v>
      </c>
      <c r="M12" s="23">
        <f t="shared" si="1"/>
        <v>7.6438311597413309</v>
      </c>
      <c r="N12" s="23">
        <f t="shared" si="2"/>
        <v>8.8366057938653615</v>
      </c>
      <c r="O12" s="23">
        <f t="shared" si="3"/>
        <v>2.0854343987240069</v>
      </c>
      <c r="P12" s="12"/>
      <c r="R12" s="3">
        <v>2017</v>
      </c>
      <c r="S12" s="13">
        <f t="shared" si="4"/>
        <v>-9.8338889079581882E-2</v>
      </c>
      <c r="T12" s="13">
        <f>I12/I11-1</f>
        <v>1.5367088227146848</v>
      </c>
    </row>
    <row r="13" spans="2:20" x14ac:dyDescent="0.25">
      <c r="B13" s="3">
        <v>2018</v>
      </c>
      <c r="C13" s="8">
        <v>155960</v>
      </c>
      <c r="D13" s="8">
        <v>91262.271800600007</v>
      </c>
      <c r="E13" s="8">
        <v>21595.379082039999</v>
      </c>
      <c r="F13" s="9">
        <v>4769.2181496100002</v>
      </c>
      <c r="G13" s="8">
        <v>117044.50549292</v>
      </c>
      <c r="H13" s="8">
        <v>26141.27975292</v>
      </c>
      <c r="I13" s="9">
        <v>2552.2600954999998</v>
      </c>
      <c r="J13" s="4"/>
      <c r="K13" s="51"/>
      <c r="L13" s="43">
        <f t="shared" si="0"/>
        <v>22.084438210100075</v>
      </c>
      <c r="M13" s="23">
        <f t="shared" si="1"/>
        <v>5.2258376386140375</v>
      </c>
      <c r="N13" s="23">
        <f t="shared" si="2"/>
        <v>9.7633326280244965</v>
      </c>
      <c r="O13" s="23">
        <f t="shared" si="3"/>
        <v>2.180589413190682</v>
      </c>
      <c r="P13" s="12"/>
      <c r="R13" s="3">
        <v>2018</v>
      </c>
      <c r="S13" s="13">
        <f t="shared" si="4"/>
        <v>-0.21903252648929883</v>
      </c>
      <c r="T13" s="13">
        <f t="shared" si="5"/>
        <v>0.22723077696220817</v>
      </c>
    </row>
    <row r="14" spans="2:20" x14ac:dyDescent="0.25">
      <c r="B14" s="3">
        <v>2019</v>
      </c>
      <c r="C14" s="8">
        <v>158275</v>
      </c>
      <c r="D14" s="8">
        <v>100170.57808067001</v>
      </c>
      <c r="E14" s="8">
        <v>24063.497020250001</v>
      </c>
      <c r="F14" s="9">
        <v>5653.4447304699997</v>
      </c>
      <c r="G14" s="8">
        <v>122652.95419714</v>
      </c>
      <c r="H14" s="8">
        <v>30820.282222409998</v>
      </c>
      <c r="I14" s="9">
        <v>5081.4274422799999</v>
      </c>
      <c r="J14" s="4"/>
      <c r="K14" s="51"/>
      <c r="L14" s="43">
        <f t="shared" si="0"/>
        <v>23.493861784563119</v>
      </c>
      <c r="M14" s="23">
        <f t="shared" si="1"/>
        <v>5.6438176147063182</v>
      </c>
      <c r="N14" s="23">
        <f t="shared" si="2"/>
        <v>16.487283943769988</v>
      </c>
      <c r="O14" s="23">
        <f t="shared" si="3"/>
        <v>4.1429311471068404</v>
      </c>
      <c r="P14" s="12"/>
      <c r="R14" s="3">
        <v>2019</v>
      </c>
      <c r="S14" s="13">
        <f t="shared" si="4"/>
        <v>0.18540283818476766</v>
      </c>
      <c r="T14" s="13">
        <f t="shared" si="5"/>
        <v>0.99095203942548205</v>
      </c>
    </row>
    <row r="15" spans="2:20" x14ac:dyDescent="0.25">
      <c r="B15" s="3">
        <v>2020</v>
      </c>
      <c r="C15" s="8">
        <v>156332</v>
      </c>
      <c r="D15" s="8">
        <v>95193.535223469997</v>
      </c>
      <c r="E15" s="8">
        <v>25233.44938097</v>
      </c>
      <c r="F15" s="9">
        <v>7386.4422952499999</v>
      </c>
      <c r="G15" s="8">
        <v>114321.77511908</v>
      </c>
      <c r="H15" s="8">
        <v>30094.977975329999</v>
      </c>
      <c r="I15" s="9">
        <v>5350.7072887200002</v>
      </c>
      <c r="J15" s="4"/>
      <c r="K15" s="51"/>
      <c r="L15" s="43">
        <f t="shared" si="0"/>
        <v>29.272424010411125</v>
      </c>
      <c r="M15" s="23">
        <f t="shared" si="1"/>
        <v>7.7593948768790648</v>
      </c>
      <c r="N15" s="23">
        <f t="shared" si="2"/>
        <v>17.779402573765559</v>
      </c>
      <c r="O15" s="23">
        <f t="shared" si="3"/>
        <v>4.6803920627952014</v>
      </c>
      <c r="P15" s="12"/>
      <c r="R15" s="3">
        <v>2020</v>
      </c>
      <c r="S15" s="13">
        <f t="shared" si="4"/>
        <v>0.30653834032192395</v>
      </c>
      <c r="T15" s="13">
        <f t="shared" si="5"/>
        <v>5.2992953161046463E-2</v>
      </c>
    </row>
    <row r="16" spans="2:20" x14ac:dyDescent="0.25">
      <c r="B16" s="3">
        <v>2021</v>
      </c>
      <c r="C16" s="8">
        <v>160615</v>
      </c>
      <c r="D16" s="8">
        <v>113048.74964355001</v>
      </c>
      <c r="E16" s="8">
        <v>30980.444389479999</v>
      </c>
      <c r="F16" s="9">
        <v>11606.07848468</v>
      </c>
      <c r="G16" s="8">
        <v>134739.24079108</v>
      </c>
      <c r="H16" s="8">
        <v>36521.150789309999</v>
      </c>
      <c r="I16" s="9">
        <v>9016.1049084299993</v>
      </c>
      <c r="J16" s="4"/>
      <c r="K16" s="51"/>
      <c r="L16" s="43">
        <f t="shared" si="0"/>
        <v>37.462595238372579</v>
      </c>
      <c r="M16" s="23">
        <f t="shared" si="1"/>
        <v>10.266436843640211</v>
      </c>
      <c r="N16" s="23">
        <f t="shared" si="2"/>
        <v>24.687351612888051</v>
      </c>
      <c r="O16" s="23">
        <f t="shared" si="3"/>
        <v>6.6915212342705175</v>
      </c>
      <c r="P16" s="12"/>
      <c r="R16" s="3">
        <v>2021</v>
      </c>
      <c r="S16" s="13">
        <f t="shared" si="4"/>
        <v>0.57126773902282046</v>
      </c>
      <c r="T16" s="13">
        <f t="shared" si="5"/>
        <v>0.68503048698573799</v>
      </c>
    </row>
    <row r="17" spans="2:20" x14ac:dyDescent="0.25">
      <c r="B17" s="3">
        <v>2022</v>
      </c>
      <c r="C17" s="8">
        <v>163960</v>
      </c>
      <c r="D17" s="8">
        <v>126544.09118381</v>
      </c>
      <c r="E17" s="8">
        <v>31076.114854079999</v>
      </c>
      <c r="F17" s="9">
        <v>9527.5420706999994</v>
      </c>
      <c r="G17" s="8">
        <v>152341.01852923</v>
      </c>
      <c r="H17" s="8">
        <v>38910.967547280001</v>
      </c>
      <c r="I17" s="9">
        <v>8969.3027478999993</v>
      </c>
      <c r="J17" s="4"/>
      <c r="K17" s="51"/>
      <c r="L17" s="43">
        <f t="shared" si="0"/>
        <v>30.658729752535731</v>
      </c>
      <c r="M17" s="23">
        <f t="shared" si="1"/>
        <v>7.529029590849003</v>
      </c>
      <c r="N17" s="23">
        <f t="shared" si="2"/>
        <v>23.050834541704894</v>
      </c>
      <c r="O17" s="23">
        <f t="shared" si="3"/>
        <v>5.8876478800612979</v>
      </c>
      <c r="P17" s="17"/>
      <c r="R17" s="3">
        <v>2022</v>
      </c>
      <c r="S17" s="13">
        <f t="shared" si="4"/>
        <v>-0.17909032897922106</v>
      </c>
      <c r="T17" s="13">
        <f t="shared" si="5"/>
        <v>-5.1909511929303376E-3</v>
      </c>
    </row>
    <row r="18" spans="2:20" x14ac:dyDescent="0.25">
      <c r="B18" s="5">
        <v>2023</v>
      </c>
      <c r="C18" s="63">
        <v>167091</v>
      </c>
      <c r="D18" s="63">
        <v>137070.55424513001</v>
      </c>
      <c r="E18" s="63">
        <v>32990.686804980003</v>
      </c>
      <c r="F18" s="10">
        <v>9112.1327968000005</v>
      </c>
      <c r="G18" s="63">
        <v>166983.06171842001</v>
      </c>
      <c r="H18" s="63">
        <v>44365.142961600002</v>
      </c>
      <c r="I18" s="10">
        <v>11065.26329296</v>
      </c>
      <c r="J18" s="25"/>
      <c r="K18" s="51"/>
      <c r="L18" s="43">
        <f t="shared" si="0"/>
        <v>27.620318578589</v>
      </c>
      <c r="M18" s="23">
        <f t="shared" si="1"/>
        <v>6.647768258457849</v>
      </c>
      <c r="N18" s="23">
        <f t="shared" ref="N18" si="6">I18/H18*100</f>
        <v>24.941344835826349</v>
      </c>
      <c r="O18" s="23">
        <f t="shared" ref="O18" si="7">I18/G18*100</f>
        <v>6.6265782763159047</v>
      </c>
      <c r="P18" s="17"/>
      <c r="R18" s="5">
        <v>2023</v>
      </c>
      <c r="S18" s="13">
        <f t="shared" si="4"/>
        <v>-4.3600885812669854E-2</v>
      </c>
      <c r="T18" s="13">
        <f>I18/I17-1</f>
        <v>0.23368154738123126</v>
      </c>
    </row>
    <row r="19" spans="2:20" x14ac:dyDescent="0.25">
      <c r="B19" s="5">
        <v>2024</v>
      </c>
      <c r="C19" s="8">
        <v>175540</v>
      </c>
      <c r="D19" s="8">
        <v>149153.73202441999</v>
      </c>
      <c r="E19" s="8">
        <v>35366.169706430002</v>
      </c>
      <c r="F19" s="9">
        <v>9569.6745580299994</v>
      </c>
      <c r="G19" s="49">
        <f>G18*(1+G22)</f>
        <v>179898.30883182297</v>
      </c>
      <c r="H19" s="49">
        <f t="shared" ref="H19:I19" si="8">H18*(1+H22)</f>
        <v>49064.44983291551</v>
      </c>
      <c r="I19" s="55">
        <f t="shared" si="8"/>
        <v>12856.230993836305</v>
      </c>
      <c r="J19" s="25"/>
      <c r="K19" s="51"/>
      <c r="L19" s="44">
        <f>F19/E19*100</f>
        <v>27.058837972748051</v>
      </c>
      <c r="M19" s="61">
        <f t="shared" si="1"/>
        <v>6.4159806316232286</v>
      </c>
      <c r="N19" s="62">
        <f t="shared" ref="N19" si="9">I19/H19*100</f>
        <v>26.202741572802758</v>
      </c>
      <c r="O19" s="62">
        <f t="shared" ref="O19" si="10">I19/G19*100</f>
        <v>7.1463879106583974</v>
      </c>
      <c r="P19" s="17"/>
      <c r="R19" s="5">
        <v>2024</v>
      </c>
      <c r="S19" s="13">
        <f>F19/F18-1</f>
        <v>5.0212367557974869E-2</v>
      </c>
      <c r="T19" s="54">
        <f>I19/I18-1</f>
        <v>0.16185495577098141</v>
      </c>
    </row>
    <row r="20" spans="2:20" x14ac:dyDescent="0.25">
      <c r="B20" s="5">
        <v>2025</v>
      </c>
      <c r="C20" s="6"/>
      <c r="D20" s="49">
        <f>D19*(SUM(D88:D90)/SUM(D84:D86))</f>
        <v>158989.49561146618</v>
      </c>
      <c r="E20" s="49">
        <f>E19*(SUM(E88:E90)/SUM(E84:E86))</f>
        <v>37995.408959654524</v>
      </c>
      <c r="F20" s="49">
        <f>F19*(SUM(F88:F90)/SUM(F84:F86))</f>
        <v>10527.96318021339</v>
      </c>
      <c r="I20" s="19">
        <f>I19*(1+T20)</f>
        <v>14143.628993720949</v>
      </c>
      <c r="J20" s="25"/>
      <c r="K20" s="21"/>
      <c r="L20" s="44">
        <f>F20/E20*100</f>
        <v>27.708513919122495</v>
      </c>
      <c r="M20" s="61">
        <f t="shared" ref="M20" si="11">F20/D20*100</f>
        <v>6.6217979620121037</v>
      </c>
      <c r="N20" s="60">
        <f>N19*(L20/L19)</f>
        <v>26.831862858279258</v>
      </c>
      <c r="O20" s="60">
        <f>O19*(M20/M19)</f>
        <v>7.3756358722942981</v>
      </c>
      <c r="P20" s="17"/>
      <c r="R20" s="5">
        <v>2025</v>
      </c>
      <c r="S20" s="13">
        <f>F20/F19-1</f>
        <v>0.10013805760816408</v>
      </c>
      <c r="T20" s="15">
        <f>+S20</f>
        <v>0.10013805760816408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7.7344653885803583E-2</v>
      </c>
      <c r="H22" s="54">
        <v>0.10592340196858974</v>
      </c>
      <c r="I22" s="54">
        <v>0.16185495577098141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197159</v>
      </c>
      <c r="D24" s="8">
        <v>42533.197076379998</v>
      </c>
      <c r="E24" s="8">
        <v>9834.3332231800796</v>
      </c>
      <c r="F24" s="8">
        <v>4162.3520114600597</v>
      </c>
      <c r="L24" s="23">
        <f t="shared" ref="L24:L55" si="12">F24/E24*100</f>
        <v>42.324699773739219</v>
      </c>
      <c r="M24" s="12">
        <f t="shared" ref="M24:M55" si="13">F24/D24*100</f>
        <v>9.7861254210103645</v>
      </c>
      <c r="N24" s="12"/>
      <c r="O24" s="26"/>
      <c r="P24" s="26">
        <f>L24/$J$53*100</f>
        <v>130.43272215454212</v>
      </c>
      <c r="Q24" s="12">
        <f t="shared" ref="Q24:Q81" si="14">M24/$K$53*100</f>
        <v>105.17409342286226</v>
      </c>
      <c r="R24" s="7" t="s">
        <v>18</v>
      </c>
    </row>
    <row r="25" spans="2:20" x14ac:dyDescent="0.25">
      <c r="B25" s="7" t="s">
        <v>19</v>
      </c>
      <c r="C25" s="8">
        <v>198434</v>
      </c>
      <c r="D25" s="8">
        <v>46749.592198678904</v>
      </c>
      <c r="E25" s="8">
        <v>12001.315284409</v>
      </c>
      <c r="F25" s="8">
        <v>5588.6286324689599</v>
      </c>
      <c r="J25" s="18">
        <f>AVERAGE(L24:L27)</f>
        <v>51.184037074584928</v>
      </c>
      <c r="K25" s="18">
        <f>AVERAGE(M24:M27)</f>
        <v>14.603123969019411</v>
      </c>
      <c r="L25" s="23">
        <f t="shared" si="12"/>
        <v>46.566801221606021</v>
      </c>
      <c r="M25" s="12">
        <f t="shared" si="13"/>
        <v>11.954390123272326</v>
      </c>
      <c r="N25" s="18">
        <f>J25/$J$53*100</f>
        <v>157.73468736190196</v>
      </c>
      <c r="O25" s="18">
        <f>K25/$K$53*100</f>
        <v>156.94365834366309</v>
      </c>
      <c r="P25" s="26">
        <f t="shared" ref="P25:P81" si="15">L25/$J$53*100</f>
        <v>143.505675830738</v>
      </c>
      <c r="Q25" s="12">
        <f t="shared" si="14"/>
        <v>128.47701102818863</v>
      </c>
      <c r="R25" s="7" t="s">
        <v>19</v>
      </c>
    </row>
    <row r="26" spans="2:20" x14ac:dyDescent="0.25">
      <c r="B26" s="7" t="s">
        <v>20</v>
      </c>
      <c r="C26" s="8">
        <v>198470</v>
      </c>
      <c r="D26" s="8">
        <v>42527.188239059498</v>
      </c>
      <c r="E26" s="8">
        <v>11444.9857377999</v>
      </c>
      <c r="F26" s="8">
        <v>5733.8022227499196</v>
      </c>
      <c r="J26" s="18">
        <f t="shared" ref="J26:J80" si="16">AVERAGE(L25:L28)</f>
        <v>51.556761383356701</v>
      </c>
      <c r="K26" s="18">
        <f t="shared" ref="K26:K80" si="17">AVERAGE(M25:M28)</f>
        <v>15.049506918078308</v>
      </c>
      <c r="L26" s="23">
        <f t="shared" si="12"/>
        <v>50.098814923050696</v>
      </c>
      <c r="M26" s="12">
        <f t="shared" si="13"/>
        <v>13.482674167213467</v>
      </c>
      <c r="N26" s="18">
        <f t="shared" ref="N26:N80" si="18">J26/$J$53*100</f>
        <v>158.88331798341051</v>
      </c>
      <c r="O26" s="18">
        <f t="shared" ref="O26:O80" si="19">K26/$K$53*100</f>
        <v>161.74105465394317</v>
      </c>
      <c r="P26" s="26">
        <f t="shared" si="15"/>
        <v>154.39034044098548</v>
      </c>
      <c r="Q26" s="12">
        <f t="shared" si="14"/>
        <v>144.90188623661817</v>
      </c>
      <c r="R26" s="7" t="s">
        <v>20</v>
      </c>
    </row>
    <row r="27" spans="2:20" x14ac:dyDescent="0.25">
      <c r="B27" s="7" t="s">
        <v>21</v>
      </c>
      <c r="C27" s="8">
        <v>200107</v>
      </c>
      <c r="D27" s="8">
        <v>53720.356019388601</v>
      </c>
      <c r="E27" s="8">
        <v>18947.783272479199</v>
      </c>
      <c r="F27" s="8">
        <v>12457.3778300392</v>
      </c>
      <c r="J27" s="18">
        <f t="shared" si="16"/>
        <v>56.845517414806899</v>
      </c>
      <c r="K27" s="18">
        <f t="shared" si="17"/>
        <v>18.438099321509199</v>
      </c>
      <c r="L27" s="23">
        <f t="shared" si="12"/>
        <v>65.745832379943778</v>
      </c>
      <c r="M27" s="12">
        <f t="shared" si="13"/>
        <v>23.189306164581485</v>
      </c>
      <c r="N27" s="18">
        <f t="shared" si="18"/>
        <v>175.18176427318934</v>
      </c>
      <c r="O27" s="18">
        <f t="shared" si="19"/>
        <v>198.15915872251401</v>
      </c>
      <c r="P27" s="26">
        <f t="shared" si="15"/>
        <v>202.61001102134227</v>
      </c>
      <c r="Q27" s="12">
        <f t="shared" si="14"/>
        <v>249.22164268698327</v>
      </c>
      <c r="R27" s="7" t="s">
        <v>21</v>
      </c>
    </row>
    <row r="28" spans="2:20" x14ac:dyDescent="0.25">
      <c r="B28" s="7" t="s">
        <v>22</v>
      </c>
      <c r="C28" s="8">
        <v>182926</v>
      </c>
      <c r="D28" s="8">
        <v>32574.202339589501</v>
      </c>
      <c r="E28" s="8">
        <v>8602.8156485693908</v>
      </c>
      <c r="F28" s="8">
        <v>3769.3750359894102</v>
      </c>
      <c r="J28" s="18">
        <f t="shared" si="16"/>
        <v>48.872146001200747</v>
      </c>
      <c r="K28" s="18">
        <f t="shared" si="17"/>
        <v>16.018335023102313</v>
      </c>
      <c r="L28" s="23">
        <f t="shared" si="12"/>
        <v>43.815597008826288</v>
      </c>
      <c r="M28" s="12">
        <f t="shared" si="13"/>
        <v>11.571657217245958</v>
      </c>
      <c r="N28" s="18">
        <f t="shared" si="18"/>
        <v>150.61009468579795</v>
      </c>
      <c r="O28" s="18">
        <f t="shared" si="19"/>
        <v>172.15330804788843</v>
      </c>
      <c r="P28" s="26">
        <f t="shared" si="15"/>
        <v>135.02724464057621</v>
      </c>
      <c r="Q28" s="12">
        <f t="shared" si="14"/>
        <v>124.36367866398264</v>
      </c>
      <c r="R28" s="7" t="s">
        <v>22</v>
      </c>
      <c r="S28" s="13">
        <f t="shared" ref="S28:S59" si="20">F28/F24-1</f>
        <v>-9.4412239615649929E-2</v>
      </c>
      <c r="T28" s="14">
        <f>AVERAGE(S28:S29)</f>
        <v>0.49423659764526151</v>
      </c>
    </row>
    <row r="29" spans="2:20" x14ac:dyDescent="0.25">
      <c r="B29" s="7" t="s">
        <v>23</v>
      </c>
      <c r="C29" s="8">
        <v>184417</v>
      </c>
      <c r="D29" s="8">
        <v>45633.238541138402</v>
      </c>
      <c r="E29" s="8">
        <v>17188.658338659101</v>
      </c>
      <c r="F29" s="8">
        <v>11640.473179669199</v>
      </c>
      <c r="J29" s="18">
        <f t="shared" si="16"/>
        <v>48.426102613719216</v>
      </c>
      <c r="K29" s="18">
        <f t="shared" si="17"/>
        <v>16.011412933374672</v>
      </c>
      <c r="L29" s="23">
        <f t="shared" si="12"/>
        <v>67.721825347406849</v>
      </c>
      <c r="M29" s="12">
        <f t="shared" si="13"/>
        <v>25.508759736995884</v>
      </c>
      <c r="N29" s="18">
        <f t="shared" si="18"/>
        <v>149.23551545572039</v>
      </c>
      <c r="O29" s="18">
        <f t="shared" si="19"/>
        <v>172.07891450801685</v>
      </c>
      <c r="P29" s="26">
        <f t="shared" si="15"/>
        <v>208.69946098985341</v>
      </c>
      <c r="Q29" s="12">
        <f t="shared" si="14"/>
        <v>274.14942730247185</v>
      </c>
      <c r="R29" s="7" t="s">
        <v>23</v>
      </c>
      <c r="S29" s="13">
        <f t="shared" si="20"/>
        <v>1.082885434906173</v>
      </c>
      <c r="T29" s="14">
        <f>+T28</f>
        <v>0.49423659764526151</v>
      </c>
    </row>
    <row r="30" spans="2:20" x14ac:dyDescent="0.25">
      <c r="B30" s="7" t="s">
        <v>24</v>
      </c>
      <c r="C30" s="8">
        <v>184392</v>
      </c>
      <c r="D30" s="8">
        <v>28573.494425919998</v>
      </c>
      <c r="E30" s="8">
        <v>5969.8249226608996</v>
      </c>
      <c r="F30" s="8">
        <v>1086.82628393092</v>
      </c>
      <c r="J30" s="30">
        <f t="shared" si="16"/>
        <v>47.541042440714996</v>
      </c>
      <c r="K30" s="30">
        <f t="shared" si="17"/>
        <v>15.84660566699603</v>
      </c>
      <c r="L30" s="31">
        <f t="shared" si="12"/>
        <v>18.205329268626098</v>
      </c>
      <c r="M30" s="26">
        <f t="shared" si="13"/>
        <v>3.8036169735859207</v>
      </c>
      <c r="N30" s="30">
        <f t="shared" si="18"/>
        <v>146.50801099018048</v>
      </c>
      <c r="O30" s="30">
        <f t="shared" si="19"/>
        <v>170.30768697054225</v>
      </c>
      <c r="P30" s="26">
        <f t="shared" si="15"/>
        <v>56.103662091419906</v>
      </c>
      <c r="Q30" s="26">
        <f t="shared" si="14"/>
        <v>40.878483538115958</v>
      </c>
      <c r="R30" s="29" t="s">
        <v>24</v>
      </c>
      <c r="S30" s="32">
        <f t="shared" si="20"/>
        <v>-0.81045277780619362</v>
      </c>
      <c r="T30" s="34">
        <f t="shared" ref="T30:T78" si="21">0.078396*S33+1.56291*T29-0.641306*T28</f>
        <v>0.39522311953011985</v>
      </c>
    </row>
    <row r="31" spans="2:20" x14ac:dyDescent="0.25">
      <c r="B31" s="7" t="s">
        <v>25</v>
      </c>
      <c r="C31" s="8">
        <v>184727</v>
      </c>
      <c r="D31" s="8">
        <v>43408.8089675589</v>
      </c>
      <c r="E31" s="8">
        <v>15719.0770392298</v>
      </c>
      <c r="F31" s="8">
        <v>10054.182427059801</v>
      </c>
      <c r="J31" s="30">
        <f t="shared" si="16"/>
        <v>39.126461678179048</v>
      </c>
      <c r="K31" s="30">
        <f t="shared" si="17"/>
        <v>11.684402506530079</v>
      </c>
      <c r="L31" s="31">
        <f t="shared" si="12"/>
        <v>63.961658830017633</v>
      </c>
      <c r="M31" s="26">
        <f t="shared" si="13"/>
        <v>23.161617805670929</v>
      </c>
      <c r="N31" s="30">
        <f t="shared" si="18"/>
        <v>120.57665930867879</v>
      </c>
      <c r="O31" s="30">
        <f t="shared" si="19"/>
        <v>125.57538228293457</v>
      </c>
      <c r="P31" s="26">
        <f t="shared" si="15"/>
        <v>197.11169410103207</v>
      </c>
      <c r="Q31" s="26">
        <f t="shared" si="14"/>
        <v>248.92406852749698</v>
      </c>
      <c r="R31" s="29" t="s">
        <v>25</v>
      </c>
      <c r="S31" s="32">
        <f t="shared" si="20"/>
        <v>-0.19291342333572281</v>
      </c>
      <c r="T31" s="34">
        <f t="shared" si="21"/>
        <v>0.48812198177533689</v>
      </c>
    </row>
    <row r="32" spans="2:20" x14ac:dyDescent="0.25">
      <c r="B32" s="7" t="s">
        <v>26</v>
      </c>
      <c r="C32" s="8">
        <v>177631</v>
      </c>
      <c r="D32" s="8">
        <v>28565.270021919401</v>
      </c>
      <c r="E32" s="8">
        <v>7739.6325012499901</v>
      </c>
      <c r="F32" s="8">
        <v>3117.1645674900201</v>
      </c>
      <c r="J32" s="30">
        <f t="shared" si="16"/>
        <v>45.845772484508572</v>
      </c>
      <c r="K32" s="30">
        <f t="shared" si="17"/>
        <v>13.962993933748315</v>
      </c>
      <c r="L32" s="31">
        <f t="shared" si="12"/>
        <v>40.275356316809386</v>
      </c>
      <c r="M32" s="26">
        <f t="shared" si="13"/>
        <v>10.91242815173139</v>
      </c>
      <c r="N32" s="30">
        <f t="shared" si="18"/>
        <v>141.28366973420279</v>
      </c>
      <c r="O32" s="30">
        <f t="shared" si="19"/>
        <v>150.06401055294108</v>
      </c>
      <c r="P32" s="26">
        <f t="shared" si="15"/>
        <v>124.11722677841644</v>
      </c>
      <c r="Q32" s="26">
        <f t="shared" si="14"/>
        <v>117.27876851408421</v>
      </c>
      <c r="R32" s="29" t="s">
        <v>26</v>
      </c>
      <c r="S32" s="32">
        <f t="shared" si="20"/>
        <v>-0.17302880776579288</v>
      </c>
      <c r="T32" s="34">
        <f t="shared" si="21"/>
        <v>0.50079194816331629</v>
      </c>
    </row>
    <row r="33" spans="2:20" x14ac:dyDescent="0.25">
      <c r="B33" s="7" t="s">
        <v>27</v>
      </c>
      <c r="C33" s="8">
        <v>178768</v>
      </c>
      <c r="D33" s="8">
        <v>30381.703758019699</v>
      </c>
      <c r="E33" s="8">
        <v>7902.3080365302903</v>
      </c>
      <c r="F33" s="8">
        <v>2691.8028795603</v>
      </c>
      <c r="J33" s="30">
        <f t="shared" si="16"/>
        <v>45.862603888692057</v>
      </c>
      <c r="K33" s="30">
        <f t="shared" si="17"/>
        <v>14.06760848915482</v>
      </c>
      <c r="L33" s="31">
        <f t="shared" si="12"/>
        <v>34.063502297263078</v>
      </c>
      <c r="M33" s="26">
        <f t="shared" si="13"/>
        <v>8.8599470951320782</v>
      </c>
      <c r="N33" s="30">
        <f t="shared" si="18"/>
        <v>141.33553934880302</v>
      </c>
      <c r="O33" s="30">
        <f t="shared" si="19"/>
        <v>151.18833101179118</v>
      </c>
      <c r="P33" s="26">
        <f t="shared" si="15"/>
        <v>104.97405426384674</v>
      </c>
      <c r="Q33" s="26">
        <f t="shared" si="14"/>
        <v>95.220208552041143</v>
      </c>
      <c r="R33" s="29" t="s">
        <v>27</v>
      </c>
      <c r="S33" s="32">
        <f t="shared" si="20"/>
        <v>-0.76875485746905037</v>
      </c>
      <c r="T33" s="34">
        <f t="shared" si="21"/>
        <v>0.45613353435160686</v>
      </c>
    </row>
    <row r="34" spans="2:20" x14ac:dyDescent="0.25">
      <c r="B34" s="7" t="s">
        <v>28</v>
      </c>
      <c r="C34" s="8">
        <v>179054</v>
      </c>
      <c r="D34" s="8">
        <v>28522.556836319502</v>
      </c>
      <c r="E34" s="8">
        <v>8172.8675824902703</v>
      </c>
      <c r="F34" s="8">
        <v>3684.5389527102402</v>
      </c>
      <c r="J34" s="30">
        <f t="shared" si="16"/>
        <v>45.972619121563511</v>
      </c>
      <c r="K34" s="30">
        <f t="shared" si="17"/>
        <v>14.284535517790939</v>
      </c>
      <c r="L34" s="31">
        <f t="shared" si="12"/>
        <v>45.082572493944191</v>
      </c>
      <c r="M34" s="26">
        <f t="shared" si="13"/>
        <v>12.917982682458865</v>
      </c>
      <c r="N34" s="30">
        <f t="shared" si="18"/>
        <v>141.67457509810782</v>
      </c>
      <c r="O34" s="30">
        <f t="shared" si="19"/>
        <v>153.51970350030805</v>
      </c>
      <c r="P34" s="26">
        <f t="shared" si="15"/>
        <v>138.93170379351588</v>
      </c>
      <c r="Q34" s="26">
        <f t="shared" si="14"/>
        <v>138.832996618142</v>
      </c>
      <c r="R34" s="29" t="s">
        <v>28</v>
      </c>
      <c r="S34" s="32">
        <f t="shared" si="20"/>
        <v>2.3901820439819561</v>
      </c>
      <c r="T34" s="34">
        <f t="shared" si="21"/>
        <v>0.42251054918499681</v>
      </c>
    </row>
    <row r="35" spans="2:20" x14ac:dyDescent="0.25">
      <c r="B35" s="7" t="s">
        <v>29</v>
      </c>
      <c r="C35" s="8">
        <v>181271</v>
      </c>
      <c r="D35" s="8">
        <v>37939.389868308797</v>
      </c>
      <c r="E35" s="8">
        <v>13972.0113516398</v>
      </c>
      <c r="F35" s="8">
        <v>8946.1369752398095</v>
      </c>
      <c r="J35" s="30">
        <f t="shared" si="16"/>
        <v>49.38891614955498</v>
      </c>
      <c r="K35" s="30">
        <f t="shared" si="17"/>
        <v>15.997574663825668</v>
      </c>
      <c r="L35" s="31">
        <f t="shared" si="12"/>
        <v>64.028984446751565</v>
      </c>
      <c r="M35" s="26">
        <f t="shared" si="13"/>
        <v>23.580076027296947</v>
      </c>
      <c r="N35" s="30">
        <f t="shared" si="18"/>
        <v>152.20263373600687</v>
      </c>
      <c r="O35" s="30">
        <f t="shared" si="19"/>
        <v>171.93019094360872</v>
      </c>
      <c r="P35" s="26">
        <f t="shared" si="15"/>
        <v>197.31917255943304</v>
      </c>
      <c r="Q35" s="26">
        <f t="shared" si="14"/>
        <v>253.42135036289736</v>
      </c>
      <c r="R35" s="29" t="s">
        <v>29</v>
      </c>
      <c r="S35" s="32">
        <f t="shared" si="20"/>
        <v>-0.1102074146613653</v>
      </c>
      <c r="T35" s="34">
        <f t="shared" si="21"/>
        <v>0.37541237621922374</v>
      </c>
    </row>
    <row r="36" spans="2:20" x14ac:dyDescent="0.25">
      <c r="B36" s="7" t="s">
        <v>30</v>
      </c>
      <c r="C36" s="8">
        <v>163112</v>
      </c>
      <c r="D36" s="8">
        <v>21896.5210151594</v>
      </c>
      <c r="E36" s="8">
        <v>6335.2906281895303</v>
      </c>
      <c r="F36" s="8">
        <v>2579.4400131595098</v>
      </c>
      <c r="J36" s="30">
        <f t="shared" si="16"/>
        <v>51.455843398567765</v>
      </c>
      <c r="K36" s="30">
        <f t="shared" si="17"/>
        <v>17.226137728011398</v>
      </c>
      <c r="L36" s="31">
        <f t="shared" si="12"/>
        <v>40.715417248295211</v>
      </c>
      <c r="M36" s="26">
        <f t="shared" si="13"/>
        <v>11.78013626627587</v>
      </c>
      <c r="N36" s="30">
        <f t="shared" si="18"/>
        <v>158.57231737287486</v>
      </c>
      <c r="O36" s="30">
        <f t="shared" si="19"/>
        <v>185.13388504414962</v>
      </c>
      <c r="P36" s="26">
        <f t="shared" si="15"/>
        <v>125.47336977563559</v>
      </c>
      <c r="Q36" s="26">
        <f t="shared" si="14"/>
        <v>126.60425846815171</v>
      </c>
      <c r="R36" s="29" t="s">
        <v>30</v>
      </c>
      <c r="S36" s="32">
        <f t="shared" si="20"/>
        <v>-0.17250438425312042</v>
      </c>
      <c r="T36" s="34">
        <f t="shared" si="21"/>
        <v>0.28961681840371417</v>
      </c>
    </row>
    <row r="37" spans="2:20" x14ac:dyDescent="0.25">
      <c r="B37" s="7" t="s">
        <v>31</v>
      </c>
      <c r="C37" s="8">
        <v>163773</v>
      </c>
      <c r="D37" s="8">
        <v>23857.523319969601</v>
      </c>
      <c r="E37" s="8">
        <v>7853.8061011098998</v>
      </c>
      <c r="F37" s="8">
        <v>3748.5187993398799</v>
      </c>
      <c r="J37" s="30">
        <f t="shared" si="16"/>
        <v>50.483056414690537</v>
      </c>
      <c r="K37" s="30">
        <f t="shared" si="17"/>
        <v>17.036152855460458</v>
      </c>
      <c r="L37" s="31">
        <f t="shared" si="12"/>
        <v>47.72869040922896</v>
      </c>
      <c r="M37" s="26">
        <f t="shared" si="13"/>
        <v>15.712103679270998</v>
      </c>
      <c r="N37" s="30">
        <f t="shared" si="18"/>
        <v>155.57446375402085</v>
      </c>
      <c r="O37" s="30">
        <f t="shared" si="19"/>
        <v>183.09206707483321</v>
      </c>
      <c r="P37" s="26">
        <f t="shared" si="15"/>
        <v>147.08628881544297</v>
      </c>
      <c r="Q37" s="26">
        <f t="shared" si="14"/>
        <v>168.86215832524385</v>
      </c>
      <c r="R37" s="29" t="s">
        <v>31</v>
      </c>
      <c r="S37" s="32">
        <f t="shared" si="20"/>
        <v>0.39256809174384721</v>
      </c>
      <c r="T37" s="34">
        <f t="shared" si="21"/>
        <v>0.12738280705405589</v>
      </c>
    </row>
    <row r="38" spans="2:20" x14ac:dyDescent="0.25">
      <c r="B38" s="7" t="s">
        <v>32</v>
      </c>
      <c r="C38" s="8">
        <v>163973</v>
      </c>
      <c r="D38" s="8">
        <v>22662.041223259599</v>
      </c>
      <c r="E38" s="8">
        <v>7574.7462245503602</v>
      </c>
      <c r="F38" s="8">
        <v>4041.1484329504101</v>
      </c>
      <c r="J38" s="30">
        <f t="shared" si="16"/>
        <v>38.518036554339403</v>
      </c>
      <c r="K38" s="30">
        <f t="shared" si="17"/>
        <v>13.704025787521831</v>
      </c>
      <c r="L38" s="31">
        <f t="shared" si="12"/>
        <v>53.350281489995325</v>
      </c>
      <c r="M38" s="26">
        <f t="shared" si="13"/>
        <v>17.832234939201786</v>
      </c>
      <c r="N38" s="30">
        <f t="shared" si="18"/>
        <v>118.70166561577943</v>
      </c>
      <c r="O38" s="30">
        <f t="shared" si="19"/>
        <v>147.28081098896519</v>
      </c>
      <c r="P38" s="26">
        <f t="shared" si="15"/>
        <v>164.41043834098778</v>
      </c>
      <c r="Q38" s="26">
        <f t="shared" si="14"/>
        <v>191.64777302030564</v>
      </c>
      <c r="R38" s="29" t="s">
        <v>32</v>
      </c>
      <c r="S38" s="32">
        <f t="shared" si="20"/>
        <v>9.6785373914383133E-2</v>
      </c>
      <c r="T38" s="34">
        <f t="shared" si="21"/>
        <v>-6.6980914697988891E-2</v>
      </c>
    </row>
    <row r="39" spans="2:20" x14ac:dyDescent="0.25">
      <c r="B39" s="7" t="s">
        <v>33</v>
      </c>
      <c r="C39" s="8">
        <v>165913</v>
      </c>
      <c r="D39" s="8">
        <v>26121.017239799399</v>
      </c>
      <c r="E39" s="8">
        <v>9911.9824469999003</v>
      </c>
      <c r="F39" s="8">
        <v>5960.85179899987</v>
      </c>
      <c r="J39" s="30">
        <f t="shared" si="16"/>
        <v>25.879498444584843</v>
      </c>
      <c r="K39" s="30">
        <f t="shared" si="17"/>
        <v>9.6180028908232842</v>
      </c>
      <c r="L39" s="31">
        <f t="shared" si="12"/>
        <v>60.137836511242661</v>
      </c>
      <c r="M39" s="26">
        <f t="shared" si="13"/>
        <v>22.820136537093173</v>
      </c>
      <c r="N39" s="30">
        <f t="shared" si="18"/>
        <v>79.753275230928466</v>
      </c>
      <c r="O39" s="30">
        <f t="shared" si="19"/>
        <v>103.36723586323797</v>
      </c>
      <c r="P39" s="26">
        <f t="shared" si="15"/>
        <v>185.32775808401703</v>
      </c>
      <c r="Q39" s="26">
        <f t="shared" si="14"/>
        <v>245.25407848563154</v>
      </c>
      <c r="R39" s="29" t="s">
        <v>33</v>
      </c>
      <c r="S39" s="32">
        <f t="shared" si="20"/>
        <v>-0.33369544692891495</v>
      </c>
      <c r="T39" s="34">
        <f t="shared" si="21"/>
        <v>-0.25848197020963176</v>
      </c>
    </row>
    <row r="40" spans="2:20" x14ac:dyDescent="0.25">
      <c r="B40" s="7" t="s">
        <v>34</v>
      </c>
      <c r="C40" s="8">
        <v>149814</v>
      </c>
      <c r="D40" s="8">
        <v>12987.92991468</v>
      </c>
      <c r="E40" s="8">
        <v>2814.7092956199199</v>
      </c>
      <c r="F40" s="8">
        <v>-201.10147089009001</v>
      </c>
      <c r="J40" s="30">
        <f t="shared" si="16"/>
        <v>14.98288711505559</v>
      </c>
      <c r="K40" s="30">
        <f t="shared" si="17"/>
        <v>5.7239527926715521</v>
      </c>
      <c r="L40" s="31">
        <f t="shared" si="12"/>
        <v>-7.1446621931093173</v>
      </c>
      <c r="M40" s="26">
        <f t="shared" si="13"/>
        <v>-1.548372005478633</v>
      </c>
      <c r="N40" s="30">
        <f t="shared" si="18"/>
        <v>46.173009202618239</v>
      </c>
      <c r="O40" s="30">
        <f t="shared" si="19"/>
        <v>61.516843476377268</v>
      </c>
      <c r="P40" s="26">
        <f t="shared" si="15"/>
        <v>-22.017822777329997</v>
      </c>
      <c r="Q40" s="26">
        <f t="shared" si="14"/>
        <v>-16.640765875320358</v>
      </c>
      <c r="R40" s="29" t="s">
        <v>34</v>
      </c>
      <c r="S40" s="32">
        <f t="shared" si="20"/>
        <v>-1.077963228400014</v>
      </c>
      <c r="T40" s="34">
        <f t="shared" si="21"/>
        <v>-0.40548951949780271</v>
      </c>
    </row>
    <row r="41" spans="2:20" x14ac:dyDescent="0.25">
      <c r="B41" s="7" t="s">
        <v>35</v>
      </c>
      <c r="C41" s="8">
        <v>151107</v>
      </c>
      <c r="D41" s="8">
        <v>14676.0177284699</v>
      </c>
      <c r="E41" s="8">
        <v>3282.67222748012</v>
      </c>
      <c r="F41" s="8">
        <v>-92.750657349888996</v>
      </c>
      <c r="J41" s="30">
        <f t="shared" si="16"/>
        <v>10.609219946658314</v>
      </c>
      <c r="K41" s="30">
        <f t="shared" si="17"/>
        <v>3.4251409281609431</v>
      </c>
      <c r="L41" s="31">
        <f t="shared" si="12"/>
        <v>-2.825462029789287</v>
      </c>
      <c r="M41" s="26">
        <f t="shared" si="13"/>
        <v>-0.63198790752318779</v>
      </c>
      <c r="N41" s="30">
        <f t="shared" si="18"/>
        <v>32.694607285495643</v>
      </c>
      <c r="O41" s="30">
        <f t="shared" si="19"/>
        <v>36.810900787298081</v>
      </c>
      <c r="P41" s="26">
        <f t="shared" si="15"/>
        <v>-8.7072727239609264</v>
      </c>
      <c r="Q41" s="26">
        <f t="shared" si="14"/>
        <v>-6.7921421776648812</v>
      </c>
      <c r="R41" s="29" t="s">
        <v>35</v>
      </c>
      <c r="S41" s="32">
        <f t="shared" si="20"/>
        <v>-1.0247432818974318</v>
      </c>
      <c r="T41" s="34">
        <f t="shared" si="21"/>
        <v>-1.0040631077278401</v>
      </c>
    </row>
    <row r="42" spans="2:20" x14ac:dyDescent="0.25">
      <c r="B42" s="7" t="s">
        <v>36</v>
      </c>
      <c r="C42" s="8">
        <v>151445</v>
      </c>
      <c r="D42" s="8">
        <v>14373.1634956298</v>
      </c>
      <c r="E42" s="8">
        <v>3321.0669268899601</v>
      </c>
      <c r="F42" s="8">
        <v>324.26353389996899</v>
      </c>
      <c r="J42" s="30">
        <f t="shared" si="16"/>
        <v>19.811360296872227</v>
      </c>
      <c r="K42" s="30">
        <f t="shared" si="17"/>
        <v>5.9718591755114101</v>
      </c>
      <c r="L42" s="31">
        <f t="shared" si="12"/>
        <v>9.7638361718782996</v>
      </c>
      <c r="M42" s="26">
        <f t="shared" si="13"/>
        <v>2.2560345465948548</v>
      </c>
      <c r="N42" s="30">
        <f t="shared" si="18"/>
        <v>61.052994278030567</v>
      </c>
      <c r="O42" s="30">
        <f t="shared" si="19"/>
        <v>64.181159326340193</v>
      </c>
      <c r="P42" s="26">
        <f t="shared" si="15"/>
        <v>30.089374227746816</v>
      </c>
      <c r="Q42" s="26">
        <f t="shared" si="14"/>
        <v>24.246203472862753</v>
      </c>
      <c r="R42" s="29" t="s">
        <v>36</v>
      </c>
      <c r="S42" s="32">
        <f t="shared" si="20"/>
        <v>-0.9197595586304097</v>
      </c>
      <c r="T42" s="34">
        <f t="shared" si="21"/>
        <v>-2.7534984682082668</v>
      </c>
    </row>
    <row r="43" spans="2:20" x14ac:dyDescent="0.25">
      <c r="B43" s="7" t="s">
        <v>37</v>
      </c>
      <c r="C43" s="8">
        <v>153548</v>
      </c>
      <c r="D43" s="8">
        <v>18937.9430381401</v>
      </c>
      <c r="E43" s="8">
        <v>6050.8490894103797</v>
      </c>
      <c r="F43" s="8">
        <v>2580.2737328004</v>
      </c>
      <c r="J43" s="30">
        <f t="shared" si="16"/>
        <v>28.939893647883544</v>
      </c>
      <c r="K43" s="30">
        <f t="shared" si="17"/>
        <v>8.745856119192112</v>
      </c>
      <c r="L43" s="31">
        <f t="shared" si="12"/>
        <v>42.643167837653557</v>
      </c>
      <c r="M43" s="26">
        <f t="shared" si="13"/>
        <v>13.624889079050739</v>
      </c>
      <c r="N43" s="30">
        <f t="shared" si="18"/>
        <v>89.184545372686813</v>
      </c>
      <c r="O43" s="30">
        <f t="shared" si="19"/>
        <v>93.994042480589286</v>
      </c>
      <c r="P43" s="26">
        <f t="shared" si="15"/>
        <v>131.41415041552668</v>
      </c>
      <c r="Q43" s="26">
        <f t="shared" si="14"/>
        <v>146.43030772931482</v>
      </c>
      <c r="R43" s="29" t="s">
        <v>37</v>
      </c>
      <c r="S43" s="32">
        <f t="shared" si="20"/>
        <v>-0.56713003110841864</v>
      </c>
      <c r="T43" s="34">
        <f t="shared" si="21"/>
        <v>-3.3108670995945007</v>
      </c>
    </row>
    <row r="44" spans="2:20" x14ac:dyDescent="0.25">
      <c r="B44" s="7" t="s">
        <v>38</v>
      </c>
      <c r="C44" s="8">
        <v>142228</v>
      </c>
      <c r="D44" s="8">
        <v>13591.0786342997</v>
      </c>
      <c r="E44" s="8">
        <v>3957.8932402897599</v>
      </c>
      <c r="F44" s="8">
        <v>1174.0654615497599</v>
      </c>
      <c r="J44" s="30">
        <f t="shared" si="16"/>
        <v>35.906643612278287</v>
      </c>
      <c r="K44" s="30">
        <f t="shared" si="17"/>
        <v>10.953081973172477</v>
      </c>
      <c r="L44" s="31">
        <f t="shared" si="12"/>
        <v>29.663899207746336</v>
      </c>
      <c r="M44" s="26">
        <f t="shared" si="13"/>
        <v>8.6385009839232332</v>
      </c>
      <c r="N44" s="30">
        <f t="shared" si="18"/>
        <v>110.65409311392969</v>
      </c>
      <c r="O44" s="30">
        <f t="shared" si="19"/>
        <v>117.71568594874753</v>
      </c>
      <c r="P44" s="26">
        <f t="shared" si="15"/>
        <v>91.415725192809717</v>
      </c>
      <c r="Q44" s="26">
        <f t="shared" si="14"/>
        <v>92.840268280848093</v>
      </c>
      <c r="R44" s="29" t="s">
        <v>38</v>
      </c>
      <c r="S44" s="32">
        <f t="shared" si="20"/>
        <v>-6.838174411918815</v>
      </c>
      <c r="T44" s="34">
        <f t="shared" si="21"/>
        <v>-3.3941591760420899</v>
      </c>
    </row>
    <row r="45" spans="2:20" x14ac:dyDescent="0.25">
      <c r="B45" s="7" t="s">
        <v>39</v>
      </c>
      <c r="C45" s="8">
        <v>143614</v>
      </c>
      <c r="D45" s="8">
        <v>15443.279115429699</v>
      </c>
      <c r="E45" s="8">
        <v>4796.8193467098999</v>
      </c>
      <c r="F45" s="8">
        <v>1615.9847061298301</v>
      </c>
      <c r="J45" s="30">
        <f t="shared" si="16"/>
        <v>36.993890229256095</v>
      </c>
      <c r="K45" s="30">
        <f t="shared" si="17"/>
        <v>11.33579348951854</v>
      </c>
      <c r="L45" s="31">
        <f t="shared" si="12"/>
        <v>33.688671374255968</v>
      </c>
      <c r="M45" s="26">
        <f t="shared" si="13"/>
        <v>10.463999867199618</v>
      </c>
      <c r="N45" s="30">
        <f t="shared" si="18"/>
        <v>114.0046788632401</v>
      </c>
      <c r="O45" s="30">
        <f t="shared" si="19"/>
        <v>121.82878843236871</v>
      </c>
      <c r="P45" s="26">
        <f t="shared" si="15"/>
        <v>103.818931654664</v>
      </c>
      <c r="Q45" s="26">
        <f t="shared" si="14"/>
        <v>112.4593904393314</v>
      </c>
      <c r="R45" s="29" t="s">
        <v>39</v>
      </c>
      <c r="S45" s="32">
        <f t="shared" si="20"/>
        <v>-18.422892217720374</v>
      </c>
      <c r="T45" s="34">
        <f t="shared" si="21"/>
        <v>-3.1704332169420173</v>
      </c>
    </row>
    <row r="46" spans="2:20" x14ac:dyDescent="0.25">
      <c r="B46" s="7" t="s">
        <v>40</v>
      </c>
      <c r="C46" s="8">
        <v>144302</v>
      </c>
      <c r="D46" s="8">
        <v>15936.3110144898</v>
      </c>
      <c r="E46" s="8">
        <v>4694.3687035999301</v>
      </c>
      <c r="F46" s="8">
        <v>1766.53018946985</v>
      </c>
      <c r="J46" s="30">
        <f t="shared" si="16"/>
        <v>37.515059663040915</v>
      </c>
      <c r="K46" s="30">
        <f t="shared" si="17"/>
        <v>11.423109465261646</v>
      </c>
      <c r="L46" s="31">
        <f t="shared" si="12"/>
        <v>37.630836029457299</v>
      </c>
      <c r="M46" s="26">
        <f t="shared" si="13"/>
        <v>11.084937962516323</v>
      </c>
      <c r="N46" s="30">
        <f t="shared" si="18"/>
        <v>115.61077526358534</v>
      </c>
      <c r="O46" s="30">
        <f t="shared" si="19"/>
        <v>122.76719645342243</v>
      </c>
      <c r="P46" s="26">
        <f t="shared" si="15"/>
        <v>115.9675651927184</v>
      </c>
      <c r="Q46" s="26">
        <f t="shared" si="14"/>
        <v>119.13277734549581</v>
      </c>
      <c r="R46" s="29" t="s">
        <v>40</v>
      </c>
      <c r="S46" s="32">
        <f t="shared" si="20"/>
        <v>4.4478225418181037</v>
      </c>
      <c r="T46" s="34">
        <f t="shared" si="21"/>
        <v>-2.7880653562677935</v>
      </c>
    </row>
    <row r="47" spans="2:20" x14ac:dyDescent="0.25">
      <c r="B47" s="7" t="s">
        <v>41</v>
      </c>
      <c r="C47" s="8">
        <v>146783</v>
      </c>
      <c r="D47" s="8">
        <v>20194.1977978799</v>
      </c>
      <c r="E47" s="8">
        <v>6512.9577011700603</v>
      </c>
      <c r="F47" s="8">
        <v>3060.5791327900001</v>
      </c>
      <c r="J47" s="30">
        <f t="shared" si="16"/>
        <v>36.503670052317638</v>
      </c>
      <c r="K47" s="30">
        <f t="shared" si="17"/>
        <v>10.882990707996862</v>
      </c>
      <c r="L47" s="31">
        <f t="shared" si="12"/>
        <v>46.992154305564796</v>
      </c>
      <c r="M47" s="26">
        <f t="shared" si="13"/>
        <v>15.155735144434987</v>
      </c>
      <c r="N47" s="30">
        <f t="shared" si="18"/>
        <v>112.49395929582484</v>
      </c>
      <c r="O47" s="30">
        <f t="shared" si="19"/>
        <v>116.96239647466416</v>
      </c>
      <c r="P47" s="26">
        <f t="shared" si="15"/>
        <v>144.81649341276835</v>
      </c>
      <c r="Q47" s="26">
        <f t="shared" si="14"/>
        <v>162.8827176637995</v>
      </c>
      <c r="R47" s="29" t="s">
        <v>41</v>
      </c>
      <c r="S47" s="32">
        <f t="shared" si="20"/>
        <v>0.18614513409331934</v>
      </c>
      <c r="T47" s="34">
        <f t="shared" si="21"/>
        <v>-2.3416621641754629</v>
      </c>
    </row>
    <row r="48" spans="2:20" x14ac:dyDescent="0.25">
      <c r="B48" s="7" t="s">
        <v>42</v>
      </c>
      <c r="C48" s="8">
        <v>139376</v>
      </c>
      <c r="D48" s="8">
        <v>14904.691602839899</v>
      </c>
      <c r="E48" s="8">
        <v>4219.3974261902003</v>
      </c>
      <c r="F48" s="8">
        <v>1339.5986383801301</v>
      </c>
      <c r="J48" s="30">
        <f t="shared" si="16"/>
        <v>34.841401645959166</v>
      </c>
      <c r="K48" s="30">
        <f t="shared" si="17"/>
        <v>10.19863900035087</v>
      </c>
      <c r="L48" s="31">
        <f t="shared" si="12"/>
        <v>31.748576942885592</v>
      </c>
      <c r="M48" s="26">
        <f t="shared" si="13"/>
        <v>8.9877648868956577</v>
      </c>
      <c r="N48" s="30">
        <f t="shared" si="18"/>
        <v>107.37131945781346</v>
      </c>
      <c r="O48" s="30">
        <f t="shared" si="19"/>
        <v>109.60748660609394</v>
      </c>
      <c r="P48" s="26">
        <f t="shared" si="15"/>
        <v>97.840110794190593</v>
      </c>
      <c r="Q48" s="26">
        <f t="shared" si="14"/>
        <v>96.593900365062964</v>
      </c>
      <c r="R48" s="29" t="s">
        <v>42</v>
      </c>
      <c r="S48" s="32">
        <f t="shared" si="20"/>
        <v>0.14099143723371887</v>
      </c>
      <c r="T48" s="34">
        <f t="shared" si="21"/>
        <v>-1.8714174717703485</v>
      </c>
    </row>
    <row r="49" spans="2:24" x14ac:dyDescent="0.25">
      <c r="B49" s="7" t="s">
        <v>43</v>
      </c>
      <c r="C49" s="8">
        <v>141256</v>
      </c>
      <c r="D49" s="8">
        <v>17063.8232419298</v>
      </c>
      <c r="E49" s="8">
        <v>4779.8583249700796</v>
      </c>
      <c r="F49" s="8">
        <v>1416.8988012300299</v>
      </c>
      <c r="J49" s="30">
        <f t="shared" si="16"/>
        <v>34.604181800456935</v>
      </c>
      <c r="K49" s="30">
        <f t="shared" si="17"/>
        <v>10.012095297454284</v>
      </c>
      <c r="L49" s="31">
        <f t="shared" si="12"/>
        <v>29.643112931362857</v>
      </c>
      <c r="M49" s="26">
        <f t="shared" si="13"/>
        <v>8.3035248381404845</v>
      </c>
      <c r="N49" s="30">
        <f t="shared" si="18"/>
        <v>106.64027516539454</v>
      </c>
      <c r="O49" s="30">
        <f t="shared" si="19"/>
        <v>107.60265180254956</v>
      </c>
      <c r="P49" s="26">
        <f t="shared" si="15"/>
        <v>91.351667783621991</v>
      </c>
      <c r="Q49" s="26">
        <f t="shared" si="14"/>
        <v>89.240190524298384</v>
      </c>
      <c r="R49" s="29" t="s">
        <v>43</v>
      </c>
      <c r="S49" s="32">
        <f t="shared" si="20"/>
        <v>-0.12319788927742825</v>
      </c>
      <c r="T49" s="34">
        <f t="shared" si="21"/>
        <v>-1.4366675553937478</v>
      </c>
    </row>
    <row r="50" spans="2:24" x14ac:dyDescent="0.25">
      <c r="B50" s="7" t="s">
        <v>44</v>
      </c>
      <c r="C50" s="8">
        <v>142398</v>
      </c>
      <c r="D50" s="8">
        <v>16469.438822469801</v>
      </c>
      <c r="E50" s="8">
        <v>4437.4219743602598</v>
      </c>
      <c r="F50" s="8">
        <v>1374.7915329602199</v>
      </c>
      <c r="J50" s="30">
        <f t="shared" si="16"/>
        <v>33.359105330930639</v>
      </c>
      <c r="K50" s="30">
        <f t="shared" si="17"/>
        <v>9.5588899171567263</v>
      </c>
      <c r="L50" s="31">
        <f t="shared" si="12"/>
        <v>30.981762404023399</v>
      </c>
      <c r="M50" s="26">
        <f t="shared" si="13"/>
        <v>8.3475311319323531</v>
      </c>
      <c r="N50" s="30">
        <f t="shared" si="18"/>
        <v>102.80330256832858</v>
      </c>
      <c r="O50" s="30">
        <f t="shared" si="19"/>
        <v>102.73193300869232</v>
      </c>
      <c r="P50" s="26">
        <f t="shared" si="15"/>
        <v>95.477005840672831</v>
      </c>
      <c r="Q50" s="26">
        <f t="shared" si="14"/>
        <v>89.713137871214983</v>
      </c>
      <c r="R50" s="29" t="s">
        <v>44</v>
      </c>
      <c r="S50" s="32">
        <f t="shared" si="20"/>
        <v>-0.22175599310147887</v>
      </c>
      <c r="T50" s="34">
        <f t="shared" si="21"/>
        <v>-1.0358864364444429</v>
      </c>
    </row>
    <row r="51" spans="2:24" x14ac:dyDescent="0.25">
      <c r="B51" s="7" t="s">
        <v>45</v>
      </c>
      <c r="C51" s="8">
        <v>144733</v>
      </c>
      <c r="D51" s="8">
        <v>21344.689368409799</v>
      </c>
      <c r="E51" s="8">
        <v>6679.9676988802003</v>
      </c>
      <c r="F51" s="8">
        <v>3075.6758924001401</v>
      </c>
      <c r="J51" s="30">
        <f t="shared" si="16"/>
        <v>33.6594250037639</v>
      </c>
      <c r="K51" s="30">
        <f t="shared" si="17"/>
        <v>9.7506923542900239</v>
      </c>
      <c r="L51" s="31">
        <f t="shared" si="12"/>
        <v>46.043274923555884</v>
      </c>
      <c r="M51" s="26">
        <f t="shared" si="13"/>
        <v>14.409560332848642</v>
      </c>
      <c r="N51" s="30">
        <f t="shared" si="18"/>
        <v>103.72880263456905</v>
      </c>
      <c r="O51" s="30">
        <f t="shared" si="19"/>
        <v>104.79328482812437</v>
      </c>
      <c r="P51" s="26">
        <f t="shared" si="15"/>
        <v>141.89231624309275</v>
      </c>
      <c r="Q51" s="26">
        <f t="shared" si="14"/>
        <v>154.86337844962188</v>
      </c>
      <c r="R51" s="29" t="s">
        <v>45</v>
      </c>
      <c r="S51" s="32">
        <f t="shared" si="20"/>
        <v>4.9326480235059034E-3</v>
      </c>
      <c r="T51" s="34">
        <f t="shared" si="21"/>
        <v>-0.67977944039079186</v>
      </c>
    </row>
    <row r="52" spans="2:24" x14ac:dyDescent="0.25">
      <c r="B52" s="7" t="s">
        <v>46</v>
      </c>
      <c r="C52" s="8">
        <v>142869</v>
      </c>
      <c r="D52" s="8">
        <v>15447.6667869999</v>
      </c>
      <c r="E52" s="8">
        <v>4140.5787494001597</v>
      </c>
      <c r="F52" s="8">
        <v>1108.36134329013</v>
      </c>
      <c r="J52" s="30">
        <f t="shared" si="16"/>
        <v>34.445246292537483</v>
      </c>
      <c r="K52" s="30">
        <f t="shared" si="17"/>
        <v>10.114386524295986</v>
      </c>
      <c r="L52" s="31">
        <f t="shared" si="12"/>
        <v>26.768271064780418</v>
      </c>
      <c r="M52" s="26">
        <f t="shared" si="13"/>
        <v>7.1749433657054276</v>
      </c>
      <c r="N52" s="30">
        <f t="shared" si="18"/>
        <v>106.15048100133029</v>
      </c>
      <c r="O52" s="30">
        <f t="shared" si="19"/>
        <v>108.70200283121004</v>
      </c>
      <c r="P52" s="26">
        <f t="shared" si="15"/>
        <v>82.492220405926759</v>
      </c>
      <c r="Q52" s="26">
        <f t="shared" si="14"/>
        <v>77.111025189634063</v>
      </c>
      <c r="R52" s="29" t="s">
        <v>46</v>
      </c>
      <c r="S52" s="32">
        <f t="shared" si="20"/>
        <v>-0.17261684840887637</v>
      </c>
      <c r="T52" s="34">
        <f t="shared" si="21"/>
        <v>-0.41557964665180125</v>
      </c>
    </row>
    <row r="53" spans="2:24" x14ac:dyDescent="0.25">
      <c r="B53" s="7" t="s">
        <v>47</v>
      </c>
      <c r="C53" s="8">
        <v>145262</v>
      </c>
      <c r="D53" s="8">
        <v>17482.441197539702</v>
      </c>
      <c r="E53" s="8">
        <v>5141.2453184301703</v>
      </c>
      <c r="F53" s="8">
        <v>1585.7858403001201</v>
      </c>
      <c r="J53" s="30">
        <f t="shared" si="16"/>
        <v>32.449449091149958</v>
      </c>
      <c r="K53" s="35">
        <f t="shared" si="17"/>
        <v>9.3046919659809504</v>
      </c>
      <c r="L53" s="31">
        <f t="shared" si="12"/>
        <v>30.844391622695888</v>
      </c>
      <c r="M53" s="26">
        <f t="shared" si="13"/>
        <v>9.0707345866736695</v>
      </c>
      <c r="N53" s="30">
        <f t="shared" si="18"/>
        <v>100</v>
      </c>
      <c r="O53" s="35">
        <f t="shared" si="19"/>
        <v>100</v>
      </c>
      <c r="P53" s="26">
        <f t="shared" si="15"/>
        <v>95.053668048583845</v>
      </c>
      <c r="Q53" s="26">
        <f t="shared" si="14"/>
        <v>97.485597802026575</v>
      </c>
      <c r="R53" s="29" t="s">
        <v>47</v>
      </c>
      <c r="S53" s="32">
        <f t="shared" si="20"/>
        <v>0.11919484928879664</v>
      </c>
      <c r="T53" s="34">
        <f t="shared" si="21"/>
        <v>-0.22545367389568288</v>
      </c>
    </row>
    <row r="54" spans="2:24" x14ac:dyDescent="0.25">
      <c r="B54" s="7" t="s">
        <v>48</v>
      </c>
      <c r="C54" s="8">
        <v>146842</v>
      </c>
      <c r="D54" s="8">
        <v>17222.927121109798</v>
      </c>
      <c r="E54" s="8">
        <v>4947.2292389201202</v>
      </c>
      <c r="F54" s="8">
        <v>1688.2443306400701</v>
      </c>
      <c r="J54" s="30">
        <f t="shared" si="16"/>
        <v>31.270651604429162</v>
      </c>
      <c r="K54" s="30">
        <f t="shared" si="17"/>
        <v>8.8988340007887388</v>
      </c>
      <c r="L54" s="31">
        <f t="shared" si="12"/>
        <v>34.125047559117746</v>
      </c>
      <c r="M54" s="26">
        <f t="shared" si="13"/>
        <v>9.8023078119562062</v>
      </c>
      <c r="N54" s="30">
        <f t="shared" si="18"/>
        <v>96.367280432374756</v>
      </c>
      <c r="O54" s="30">
        <f t="shared" si="19"/>
        <v>95.638136472694896</v>
      </c>
      <c r="P54" s="26">
        <f t="shared" si="15"/>
        <v>105.16371930771786</v>
      </c>
      <c r="Q54" s="26">
        <f t="shared" si="14"/>
        <v>105.34800988355767</v>
      </c>
      <c r="R54" s="29" t="s">
        <v>48</v>
      </c>
      <c r="S54" s="32">
        <f t="shared" si="20"/>
        <v>0.22800023870158648</v>
      </c>
      <c r="T54" s="34">
        <f t="shared" si="21"/>
        <v>-9.9910652580560477E-2</v>
      </c>
    </row>
    <row r="55" spans="2:24" x14ac:dyDescent="0.25">
      <c r="B55" s="7" t="s">
        <v>49</v>
      </c>
      <c r="C55" s="8">
        <v>149368</v>
      </c>
      <c r="D55" s="8">
        <v>21399.126931569699</v>
      </c>
      <c r="E55" s="8">
        <v>6280.7263055800504</v>
      </c>
      <c r="F55" s="8">
        <v>2390.4498407400101</v>
      </c>
      <c r="J55" s="30">
        <f t="shared" si="16"/>
        <v>29.843092747374648</v>
      </c>
      <c r="K55" s="30">
        <f t="shared" si="17"/>
        <v>8.2804816165226462</v>
      </c>
      <c r="L55" s="31">
        <f t="shared" si="12"/>
        <v>38.060086118005785</v>
      </c>
      <c r="M55" s="26">
        <f t="shared" si="13"/>
        <v>11.170782099588502</v>
      </c>
      <c r="N55" s="30">
        <f t="shared" si="18"/>
        <v>91.967948865775512</v>
      </c>
      <c r="O55" s="30">
        <f t="shared" si="19"/>
        <v>88.992538891099912</v>
      </c>
      <c r="P55" s="26">
        <f t="shared" si="15"/>
        <v>117.29039223777156</v>
      </c>
      <c r="Q55" s="26">
        <f t="shared" si="14"/>
        <v>120.05536712478175</v>
      </c>
      <c r="R55" s="29" t="s">
        <v>49</v>
      </c>
      <c r="S55" s="32">
        <f t="shared" si="20"/>
        <v>-0.22278877086928872</v>
      </c>
      <c r="T55" s="34">
        <f t="shared" si="21"/>
        <v>-2.2273319111991485E-2</v>
      </c>
    </row>
    <row r="56" spans="2:24" x14ac:dyDescent="0.25">
      <c r="B56" s="7" t="s">
        <v>50</v>
      </c>
      <c r="C56" s="8">
        <v>145583</v>
      </c>
      <c r="D56" s="8">
        <v>16937.856700359898</v>
      </c>
      <c r="E56" s="8">
        <v>4263.8353270602302</v>
      </c>
      <c r="F56" s="8">
        <v>940.30706341015104</v>
      </c>
      <c r="J56" s="30">
        <f t="shared" si="16"/>
        <v>28.541478139782342</v>
      </c>
      <c r="K56" s="30">
        <f t="shared" si="17"/>
        <v>7.7341102362153276</v>
      </c>
      <c r="L56" s="31">
        <f t="shared" ref="L56:L81" si="22">F56/E56*100</f>
        <v>22.053081117897225</v>
      </c>
      <c r="M56" s="26">
        <f t="shared" ref="M56:M81" si="23">F56/D56*100</f>
        <v>5.5515115049365793</v>
      </c>
      <c r="N56" s="30">
        <f t="shared" si="18"/>
        <v>87.956741760421906</v>
      </c>
      <c r="O56" s="30">
        <f t="shared" si="19"/>
        <v>83.120540309041345</v>
      </c>
      <c r="P56" s="26">
        <f t="shared" si="15"/>
        <v>67.961342135425753</v>
      </c>
      <c r="Q56" s="26">
        <f t="shared" si="14"/>
        <v>59.663571080413611</v>
      </c>
      <c r="R56" s="29" t="s">
        <v>50</v>
      </c>
      <c r="S56" s="32">
        <f t="shared" si="20"/>
        <v>-0.15162408983077302</v>
      </c>
      <c r="T56" s="34">
        <f t="shared" si="21"/>
        <v>2.981977687718828E-2</v>
      </c>
    </row>
    <row r="57" spans="2:24" x14ac:dyDescent="0.25">
      <c r="B57" s="7" t="s">
        <v>51</v>
      </c>
      <c r="C57" s="8">
        <v>147933</v>
      </c>
      <c r="D57" s="8">
        <v>19725.723614709699</v>
      </c>
      <c r="E57" s="8">
        <v>5177.6956233599803</v>
      </c>
      <c r="F57" s="8">
        <v>1301.37010524994</v>
      </c>
      <c r="J57" s="30">
        <f t="shared" si="16"/>
        <v>27.976244703073561</v>
      </c>
      <c r="K57" s="30">
        <f t="shared" si="17"/>
        <v>7.4397271629120212</v>
      </c>
      <c r="L57" s="31">
        <f t="shared" si="22"/>
        <v>25.134156194477832</v>
      </c>
      <c r="M57" s="26">
        <f t="shared" si="23"/>
        <v>6.5973250496092994</v>
      </c>
      <c r="N57" s="30">
        <f t="shared" si="18"/>
        <v>86.214852598849248</v>
      </c>
      <c r="O57" s="30">
        <f t="shared" si="19"/>
        <v>79.956727101902345</v>
      </c>
      <c r="P57" s="26">
        <f t="shared" si="15"/>
        <v>77.456341782186826</v>
      </c>
      <c r="Q57" s="26">
        <f t="shared" si="14"/>
        <v>70.903207475646653</v>
      </c>
      <c r="R57" s="29" t="s">
        <v>51</v>
      </c>
      <c r="S57" s="32">
        <f t="shared" si="20"/>
        <v>-0.17935318113091014</v>
      </c>
      <c r="T57" s="34">
        <f t="shared" si="21"/>
        <v>4.0931772134336589E-2</v>
      </c>
    </row>
    <row r="58" spans="2:24" x14ac:dyDescent="0.25">
      <c r="B58" s="7" t="s">
        <v>52</v>
      </c>
      <c r="C58" s="8">
        <v>149581</v>
      </c>
      <c r="D58" s="8">
        <v>19137.589882389701</v>
      </c>
      <c r="E58" s="8">
        <v>5040.6200855098296</v>
      </c>
      <c r="F58" s="8">
        <v>1457.6762120697599</v>
      </c>
      <c r="J58" s="30">
        <f t="shared" si="16"/>
        <v>26.460733772994782</v>
      </c>
      <c r="K58" s="30">
        <f t="shared" si="17"/>
        <v>6.9946984607267408</v>
      </c>
      <c r="L58" s="31">
        <f t="shared" si="22"/>
        <v>28.918589128748518</v>
      </c>
      <c r="M58" s="26">
        <f t="shared" si="23"/>
        <v>7.6168222907269278</v>
      </c>
      <c r="N58" s="30">
        <f t="shared" si="18"/>
        <v>81.544477684866152</v>
      </c>
      <c r="O58" s="30">
        <f t="shared" si="19"/>
        <v>75.173885243059985</v>
      </c>
      <c r="P58" s="26">
        <f t="shared" si="15"/>
        <v>89.118890886303447</v>
      </c>
      <c r="Q58" s="26">
        <f t="shared" si="14"/>
        <v>81.860015555323358</v>
      </c>
      <c r="R58" s="29" t="s">
        <v>52</v>
      </c>
      <c r="S58" s="32">
        <f t="shared" si="20"/>
        <v>-0.13657271899908829</v>
      </c>
      <c r="T58" s="34">
        <f t="shared" si="21"/>
        <v>1.7782174918140704E-2</v>
      </c>
    </row>
    <row r="59" spans="2:24" x14ac:dyDescent="0.25">
      <c r="B59" s="7" t="s">
        <v>53</v>
      </c>
      <c r="C59" s="8">
        <v>152097</v>
      </c>
      <c r="D59" s="8">
        <v>24090.804554329701</v>
      </c>
      <c r="E59" s="8">
        <v>6724.8918480498496</v>
      </c>
      <c r="F59" s="8">
        <v>2407.4542794797999</v>
      </c>
      <c r="J59" s="30">
        <f t="shared" si="16"/>
        <v>24.256332291848967</v>
      </c>
      <c r="K59" s="30">
        <f t="shared" si="17"/>
        <v>6.2824679084079245</v>
      </c>
      <c r="L59" s="31">
        <f t="shared" si="22"/>
        <v>35.799152371170656</v>
      </c>
      <c r="M59" s="26">
        <f t="shared" si="23"/>
        <v>9.9932498063752782</v>
      </c>
      <c r="N59" s="30">
        <f t="shared" si="18"/>
        <v>74.751137449863435</v>
      </c>
      <c r="O59" s="30">
        <f t="shared" si="19"/>
        <v>67.51935401383912</v>
      </c>
      <c r="P59" s="26">
        <f t="shared" si="15"/>
        <v>110.32283559148088</v>
      </c>
      <c r="Q59" s="26">
        <f t="shared" si="14"/>
        <v>107.40011429622578</v>
      </c>
      <c r="R59" s="29" t="s">
        <v>53</v>
      </c>
      <c r="S59" s="32">
        <f t="shared" si="20"/>
        <v>7.1134890387516414E-3</v>
      </c>
      <c r="T59" s="34">
        <f t="shared" si="21"/>
        <v>-8.2134451180014799E-3</v>
      </c>
    </row>
    <row r="60" spans="2:24" x14ac:dyDescent="0.25">
      <c r="B60" s="7" t="s">
        <v>54</v>
      </c>
      <c r="C60" s="8">
        <v>146714</v>
      </c>
      <c r="D60" s="8">
        <v>18585.3138347598</v>
      </c>
      <c r="E60" s="8">
        <v>4383.2422782506201</v>
      </c>
      <c r="F60" s="8">
        <v>700.92591194168801</v>
      </c>
      <c r="J60" s="30">
        <f t="shared" si="16"/>
        <v>23.080342372302031</v>
      </c>
      <c r="K60" s="30">
        <f t="shared" si="17"/>
        <v>5.8297494486232209</v>
      </c>
      <c r="L60" s="31">
        <f t="shared" si="22"/>
        <v>15.991037397582138</v>
      </c>
      <c r="M60" s="26">
        <f t="shared" si="23"/>
        <v>3.7713966961954553</v>
      </c>
      <c r="N60" s="30">
        <f t="shared" si="18"/>
        <v>71.127070008090854</v>
      </c>
      <c r="O60" s="30">
        <f t="shared" si="19"/>
        <v>62.653868284274985</v>
      </c>
      <c r="P60" s="26">
        <f t="shared" si="15"/>
        <v>49.27984247949351</v>
      </c>
      <c r="Q60" s="26">
        <f t="shared" si="14"/>
        <v>40.532203645044092</v>
      </c>
      <c r="R60" s="29" t="s">
        <v>54</v>
      </c>
      <c r="S60" s="32">
        <f t="shared" ref="S60:S81" si="24">F60/F56-1</f>
        <v>-0.25457763828798097</v>
      </c>
      <c r="T60" s="34">
        <f t="shared" si="21"/>
        <v>-3.9464487079094994E-2</v>
      </c>
    </row>
    <row r="61" spans="2:24" x14ac:dyDescent="0.25">
      <c r="B61" s="7" t="s">
        <v>55</v>
      </c>
      <c r="C61" s="8">
        <v>149372</v>
      </c>
      <c r="D61" s="8">
        <v>22731.302391459601</v>
      </c>
      <c r="E61" s="8">
        <v>5222.0645319771802</v>
      </c>
      <c r="F61" s="8">
        <v>852.06078448639096</v>
      </c>
      <c r="J61" s="30">
        <f t="shared" si="16"/>
        <v>21.348309902389701</v>
      </c>
      <c r="K61" s="30">
        <f t="shared" si="17"/>
        <v>5.0658057906607112</v>
      </c>
      <c r="L61" s="31">
        <f t="shared" si="22"/>
        <v>16.316550269894563</v>
      </c>
      <c r="M61" s="26">
        <f t="shared" si="23"/>
        <v>3.7484028403340384</v>
      </c>
      <c r="N61" s="30">
        <f t="shared" si="18"/>
        <v>65.789437110080527</v>
      </c>
      <c r="O61" s="30">
        <f t="shared" si="19"/>
        <v>54.443562550828048</v>
      </c>
      <c r="P61" s="26">
        <f t="shared" si="15"/>
        <v>50.282980842175931</v>
      </c>
      <c r="Q61" s="26">
        <f t="shared" si="14"/>
        <v>40.285082558763264</v>
      </c>
      <c r="R61" s="29" t="s">
        <v>55</v>
      </c>
      <c r="S61" s="32">
        <f t="shared" si="24"/>
        <v>-0.34525867695205359</v>
      </c>
      <c r="T61" s="34">
        <f t="shared" si="21"/>
        <v>-0.11370148864696925</v>
      </c>
      <c r="X61" s="23"/>
    </row>
    <row r="62" spans="2:24" x14ac:dyDescent="0.25">
      <c r="B62" s="7" t="s">
        <v>56</v>
      </c>
      <c r="C62" s="8">
        <v>151036</v>
      </c>
      <c r="D62" s="8">
        <v>21982.335723739601</v>
      </c>
      <c r="E62" s="8">
        <v>5270.7107626038996</v>
      </c>
      <c r="F62" s="8">
        <v>1276.2830805753599</v>
      </c>
      <c r="J62" s="30">
        <f t="shared" si="16"/>
        <v>18.456684126781024</v>
      </c>
      <c r="K62" s="30">
        <f t="shared" si="17"/>
        <v>4.3396377004926565</v>
      </c>
      <c r="L62" s="31">
        <f t="shared" si="22"/>
        <v>24.214629450560768</v>
      </c>
      <c r="M62" s="26">
        <f t="shared" si="23"/>
        <v>5.8059484515881126</v>
      </c>
      <c r="N62" s="30">
        <f t="shared" si="18"/>
        <v>56.878266484390871</v>
      </c>
      <c r="O62" s="30">
        <f t="shared" si="19"/>
        <v>46.639240894366871</v>
      </c>
      <c r="P62" s="26">
        <f t="shared" si="15"/>
        <v>74.622621119213079</v>
      </c>
      <c r="Q62" s="26">
        <f t="shared" si="14"/>
        <v>62.398072637066804</v>
      </c>
      <c r="R62" s="29" t="s">
        <v>56</v>
      </c>
      <c r="S62" s="32">
        <f t="shared" si="24"/>
        <v>-0.12443993391155039</v>
      </c>
      <c r="T62" s="34">
        <f t="shared" si="21"/>
        <v>-0.15474154906743998</v>
      </c>
      <c r="W62" s="23"/>
      <c r="X62" s="23"/>
    </row>
    <row r="63" spans="2:24" x14ac:dyDescent="0.25">
      <c r="B63" s="7" t="s">
        <v>57</v>
      </c>
      <c r="C63" s="8">
        <v>153536</v>
      </c>
      <c r="D63" s="8">
        <v>27963.319850636999</v>
      </c>
      <c r="E63" s="8">
        <v>6719.3615092113296</v>
      </c>
      <c r="F63" s="8">
        <v>1939.94837261103</v>
      </c>
      <c r="J63" s="30">
        <f t="shared" si="16"/>
        <v>18.046274997030629</v>
      </c>
      <c r="K63" s="30">
        <f t="shared" si="17"/>
        <v>4.2498660467998244</v>
      </c>
      <c r="L63" s="31">
        <f t="shared" si="22"/>
        <v>28.87102249152133</v>
      </c>
      <c r="M63" s="26">
        <f t="shared" si="23"/>
        <v>6.9374751745252388</v>
      </c>
      <c r="N63" s="30">
        <f t="shared" si="18"/>
        <v>55.613501931385478</v>
      </c>
      <c r="O63" s="30">
        <f t="shared" si="19"/>
        <v>45.674441049073252</v>
      </c>
      <c r="P63" s="26">
        <f t="shared" si="15"/>
        <v>88.972303999439589</v>
      </c>
      <c r="Q63" s="26">
        <f t="shared" si="14"/>
        <v>74.558891362438061</v>
      </c>
      <c r="R63" s="29" t="s">
        <v>57</v>
      </c>
      <c r="S63" s="32">
        <f t="shared" si="24"/>
        <v>-0.19419098042841676</v>
      </c>
      <c r="T63" s="34">
        <f t="shared" si="21"/>
        <v>-0.19271391938011384</v>
      </c>
      <c r="W63" s="23"/>
      <c r="X63" s="23"/>
    </row>
    <row r="64" spans="2:24" x14ac:dyDescent="0.25">
      <c r="B64" s="7" t="s">
        <v>58</v>
      </c>
      <c r="C64" s="8">
        <v>149551</v>
      </c>
      <c r="D64" s="8">
        <v>21772.882896609699</v>
      </c>
      <c r="E64" s="8">
        <v>4265.1014100367502</v>
      </c>
      <c r="F64" s="8">
        <v>188.71087460989301</v>
      </c>
      <c r="J64" s="30">
        <f t="shared" si="16"/>
        <v>16.227065843382618</v>
      </c>
      <c r="K64" s="30">
        <f t="shared" si="17"/>
        <v>3.7211030920081085</v>
      </c>
      <c r="L64" s="31">
        <f t="shared" si="22"/>
        <v>4.4245342951474393</v>
      </c>
      <c r="M64" s="26">
        <f t="shared" si="23"/>
        <v>0.86672433552323747</v>
      </c>
      <c r="N64" s="30">
        <f t="shared" si="18"/>
        <v>50.00721521589184</v>
      </c>
      <c r="O64" s="30">
        <f t="shared" si="19"/>
        <v>39.991684900616804</v>
      </c>
      <c r="P64" s="26">
        <f t="shared" si="15"/>
        <v>13.635159976734879</v>
      </c>
      <c r="Q64" s="26">
        <f t="shared" si="14"/>
        <v>9.3149170191993846</v>
      </c>
      <c r="R64" s="29" t="s">
        <v>58</v>
      </c>
      <c r="S64" s="32">
        <f t="shared" si="24"/>
        <v>-0.73076915634759354</v>
      </c>
      <c r="T64" s="34">
        <f t="shared" si="21"/>
        <v>-0.12884809836717254</v>
      </c>
      <c r="W64" s="23"/>
      <c r="X64" s="23"/>
    </row>
    <row r="65" spans="2:24" x14ac:dyDescent="0.25">
      <c r="B65" s="7" t="s">
        <v>59</v>
      </c>
      <c r="C65" s="8">
        <v>152011</v>
      </c>
      <c r="D65" s="8">
        <v>24387.571377467299</v>
      </c>
      <c r="E65" s="8">
        <v>5632.5504036907096</v>
      </c>
      <c r="F65" s="8">
        <v>826.57191371718602</v>
      </c>
      <c r="J65" s="30">
        <f t="shared" si="16"/>
        <v>19.520636540499567</v>
      </c>
      <c r="K65" s="30">
        <f t="shared" si="17"/>
        <v>5.1191414047501587</v>
      </c>
      <c r="L65" s="31">
        <f t="shared" si="22"/>
        <v>14.674913750892982</v>
      </c>
      <c r="M65" s="26">
        <f t="shared" si="23"/>
        <v>3.3893162255627081</v>
      </c>
      <c r="N65" s="30">
        <f t="shared" si="18"/>
        <v>60.157066105086798</v>
      </c>
      <c r="O65" s="30">
        <f t="shared" si="19"/>
        <v>55.016774584976517</v>
      </c>
      <c r="P65" s="26">
        <f t="shared" si="15"/>
        <v>45.223922630154348</v>
      </c>
      <c r="Q65" s="26">
        <f t="shared" si="14"/>
        <v>36.425883177588766</v>
      </c>
      <c r="R65" s="29" t="s">
        <v>59</v>
      </c>
      <c r="S65" s="32">
        <f t="shared" si="24"/>
        <v>-2.9914380796869144E-2</v>
      </c>
      <c r="T65" s="34">
        <f t="shared" si="21"/>
        <v>0.449593031063098</v>
      </c>
      <c r="W65" s="23"/>
      <c r="X65" s="23"/>
    </row>
    <row r="66" spans="2:24" x14ac:dyDescent="0.25">
      <c r="B66" s="7" t="s">
        <v>60</v>
      </c>
      <c r="C66" s="8">
        <v>153628</v>
      </c>
      <c r="D66" s="8">
        <v>24088.363951101401</v>
      </c>
      <c r="E66" s="8">
        <v>5249.0700676687502</v>
      </c>
      <c r="F66" s="8">
        <v>889.07661387657595</v>
      </c>
      <c r="J66" s="30">
        <f t="shared" si="16"/>
        <v>24.805379806394111</v>
      </c>
      <c r="K66" s="30">
        <f t="shared" si="17"/>
        <v>6.5496182405326397</v>
      </c>
      <c r="L66" s="31">
        <f t="shared" si="22"/>
        <v>16.937792835968718</v>
      </c>
      <c r="M66" s="26">
        <f t="shared" si="23"/>
        <v>3.69089663242125</v>
      </c>
      <c r="N66" s="30">
        <f t="shared" si="18"/>
        <v>76.44314618937355</v>
      </c>
      <c r="O66" s="30">
        <f t="shared" si="19"/>
        <v>70.390489706470845</v>
      </c>
      <c r="P66" s="26">
        <f t="shared" si="15"/>
        <v>52.197474257238518</v>
      </c>
      <c r="Q66" s="26">
        <f t="shared" si="14"/>
        <v>39.66704804324101</v>
      </c>
      <c r="R66" s="29" t="s">
        <v>60</v>
      </c>
      <c r="S66" s="32">
        <f t="shared" si="24"/>
        <v>-0.30338603762123662</v>
      </c>
      <c r="T66" s="34">
        <f t="shared" si="21"/>
        <v>0.71715219375361083</v>
      </c>
      <c r="W66" s="23"/>
      <c r="X66" s="23"/>
    </row>
    <row r="67" spans="2:24" x14ac:dyDescent="0.25">
      <c r="B67" s="29" t="s">
        <v>61</v>
      </c>
      <c r="C67" s="8">
        <v>156020</v>
      </c>
      <c r="D67" s="8">
        <v>29921.7598554912</v>
      </c>
      <c r="E67" s="8">
        <v>8916.7751388544093</v>
      </c>
      <c r="F67" s="8">
        <v>3749.0853282615099</v>
      </c>
      <c r="G67" s="28"/>
      <c r="H67" s="28"/>
      <c r="I67" s="28"/>
      <c r="J67" s="30">
        <f t="shared" si="16"/>
        <v>21.778921979131145</v>
      </c>
      <c r="K67" s="30">
        <f t="shared" si="17"/>
        <v>5.8468393853760583</v>
      </c>
      <c r="L67" s="31">
        <f t="shared" si="22"/>
        <v>42.045305279989115</v>
      </c>
      <c r="M67" s="26">
        <f t="shared" si="23"/>
        <v>12.529628425493438</v>
      </c>
      <c r="N67" s="30">
        <f t="shared" si="18"/>
        <v>67.11646141650823</v>
      </c>
      <c r="O67" s="30">
        <f t="shared" si="19"/>
        <v>62.837538381203714</v>
      </c>
      <c r="P67" s="26">
        <f t="shared" si="15"/>
        <v>129.57170755621939</v>
      </c>
      <c r="Q67" s="26">
        <f t="shared" si="14"/>
        <v>134.65925009987686</v>
      </c>
      <c r="R67" s="29" t="s">
        <v>61</v>
      </c>
      <c r="S67" s="32">
        <f t="shared" si="24"/>
        <v>0.93256964009589205</v>
      </c>
      <c r="T67" s="34">
        <f t="shared" si="21"/>
        <v>0.95661987543586213</v>
      </c>
      <c r="W67" s="23"/>
      <c r="X67" s="23"/>
    </row>
    <row r="68" spans="2:24" x14ac:dyDescent="0.25">
      <c r="B68" s="7" t="s">
        <v>62</v>
      </c>
      <c r="C68" s="8">
        <v>149748</v>
      </c>
      <c r="D68" s="8">
        <v>22132.047370009801</v>
      </c>
      <c r="E68" s="8">
        <v>5704.2215048681901</v>
      </c>
      <c r="F68" s="8">
        <v>1458.19908415499</v>
      </c>
      <c r="J68" s="30">
        <f t="shared" si="16"/>
        <v>26.231072770064756</v>
      </c>
      <c r="K68" s="30">
        <f t="shared" si="17"/>
        <v>7.2769597975286615</v>
      </c>
      <c r="L68" s="31">
        <f t="shared" si="22"/>
        <v>25.563507358725634</v>
      </c>
      <c r="M68" s="26">
        <f t="shared" si="23"/>
        <v>6.5886316786531633</v>
      </c>
      <c r="N68" s="30">
        <f t="shared" si="18"/>
        <v>80.836727601698612</v>
      </c>
      <c r="O68" s="30">
        <f t="shared" si="19"/>
        <v>78.207422923123985</v>
      </c>
      <c r="P68" s="26">
        <f t="shared" si="15"/>
        <v>78.779480313881962</v>
      </c>
      <c r="Q68" s="26">
        <f t="shared" si="14"/>
        <v>70.809777505176712</v>
      </c>
      <c r="R68" s="29" t="s">
        <v>62</v>
      </c>
      <c r="S68" s="32">
        <f t="shared" si="24"/>
        <v>6.727159800246854</v>
      </c>
      <c r="T68" s="34">
        <f t="shared" si="21"/>
        <v>1.0304845905542339</v>
      </c>
      <c r="W68" s="23"/>
      <c r="X68" s="23"/>
    </row>
    <row r="69" spans="2:24" x14ac:dyDescent="0.25">
      <c r="B69" s="7" t="s">
        <v>63</v>
      </c>
      <c r="C69" s="8">
        <v>150278</v>
      </c>
      <c r="D69" s="8">
        <v>18679.468625899699</v>
      </c>
      <c r="E69" s="8">
        <v>4204.0238255410004</v>
      </c>
      <c r="F69" s="8">
        <v>108.00483795279099</v>
      </c>
      <c r="J69" s="30">
        <f t="shared" si="16"/>
        <v>25.826976712206939</v>
      </c>
      <c r="K69" s="30">
        <f t="shared" si="17"/>
        <v>7.0828913042989559</v>
      </c>
      <c r="L69" s="31">
        <f t="shared" si="22"/>
        <v>2.5690824418411151</v>
      </c>
      <c r="M69" s="26">
        <f t="shared" si="23"/>
        <v>0.57820080493638204</v>
      </c>
      <c r="N69" s="30">
        <f t="shared" si="18"/>
        <v>79.59141814598884</v>
      </c>
      <c r="O69" s="30">
        <f t="shared" si="19"/>
        <v>76.121717195957061</v>
      </c>
      <c r="P69" s="26">
        <f t="shared" si="15"/>
        <v>7.9171835386930773</v>
      </c>
      <c r="Q69" s="26">
        <f t="shared" si="14"/>
        <v>6.2140778765202791</v>
      </c>
      <c r="R69" s="29" t="s">
        <v>63</v>
      </c>
      <c r="S69" s="32">
        <f t="shared" si="24"/>
        <v>-0.86933400934580374</v>
      </c>
      <c r="T69" s="34">
        <f t="shared" si="21"/>
        <v>1.0278030582632061</v>
      </c>
      <c r="W69" s="23"/>
      <c r="X69" s="23"/>
    </row>
    <row r="70" spans="2:24" x14ac:dyDescent="0.25">
      <c r="B70" s="7" t="s">
        <v>64</v>
      </c>
      <c r="C70" s="8">
        <v>152137</v>
      </c>
      <c r="D70" s="8">
        <v>24401.3202220569</v>
      </c>
      <c r="E70" s="8">
        <v>6609.3201484357396</v>
      </c>
      <c r="F70" s="8">
        <v>2296.5005516636502</v>
      </c>
      <c r="J70" s="30">
        <f t="shared" si="16"/>
        <v>27.5081735465013</v>
      </c>
      <c r="K70" s="30">
        <f t="shared" si="17"/>
        <v>7.5988439945069839</v>
      </c>
      <c r="L70" s="31">
        <f t="shared" si="22"/>
        <v>34.746395999703154</v>
      </c>
      <c r="M70" s="26">
        <f t="shared" si="23"/>
        <v>9.4113782810316629</v>
      </c>
      <c r="N70" s="30">
        <f t="shared" si="18"/>
        <v>84.772390031125951</v>
      </c>
      <c r="O70" s="30">
        <f t="shared" si="19"/>
        <v>81.666798022860434</v>
      </c>
      <c r="P70" s="26">
        <f t="shared" si="15"/>
        <v>107.07853899799997</v>
      </c>
      <c r="Q70" s="26">
        <f t="shared" si="14"/>
        <v>101.14658621092207</v>
      </c>
      <c r="R70" s="29" t="s">
        <v>64</v>
      </c>
      <c r="S70" s="32">
        <f t="shared" si="24"/>
        <v>1.5830176115536165</v>
      </c>
      <c r="T70" s="34">
        <f t="shared" si="21"/>
        <v>2.2350059811509153</v>
      </c>
      <c r="W70" s="23"/>
      <c r="X70" s="23"/>
    </row>
    <row r="71" spans="2:24" x14ac:dyDescent="0.25">
      <c r="B71" s="7" t="s">
        <v>65</v>
      </c>
      <c r="C71" s="8">
        <v>154453</v>
      </c>
      <c r="D71" s="8">
        <v>29980.699005498998</v>
      </c>
      <c r="E71" s="8">
        <v>8715.8839021292806</v>
      </c>
      <c r="F71" s="8">
        <v>3523.7378214758101</v>
      </c>
      <c r="J71" s="30">
        <f t="shared" si="16"/>
        <v>33.675799664153558</v>
      </c>
      <c r="K71" s="30">
        <f t="shared" si="17"/>
        <v>9.1805237007184779</v>
      </c>
      <c r="L71" s="31">
        <f t="shared" si="22"/>
        <v>40.428921048557854</v>
      </c>
      <c r="M71" s="26">
        <f t="shared" si="23"/>
        <v>11.753354452574616</v>
      </c>
      <c r="N71" s="30">
        <f t="shared" si="18"/>
        <v>103.77926469432133</v>
      </c>
      <c r="O71" s="30">
        <f t="shared" si="19"/>
        <v>98.665530619213982</v>
      </c>
      <c r="P71" s="26">
        <f t="shared" si="15"/>
        <v>124.59046973338035</v>
      </c>
      <c r="Q71" s="26">
        <f t="shared" si="14"/>
        <v>126.31642719120917</v>
      </c>
      <c r="R71" s="29" t="s">
        <v>65</v>
      </c>
      <c r="S71" s="32">
        <f t="shared" si="24"/>
        <v>-6.010732940298158E-2</v>
      </c>
      <c r="T71" s="34">
        <f t="shared" si="21"/>
        <v>2.8519737789892465</v>
      </c>
      <c r="W71" s="23"/>
      <c r="X71" s="23"/>
    </row>
    <row r="72" spans="2:24" x14ac:dyDescent="0.25">
      <c r="B72" s="7" t="s">
        <v>66</v>
      </c>
      <c r="C72" s="8">
        <v>151273</v>
      </c>
      <c r="D72" s="8">
        <v>23460.115976459299</v>
      </c>
      <c r="E72" s="8">
        <v>6286.7148922460501</v>
      </c>
      <c r="F72" s="8">
        <v>2029.87303109963</v>
      </c>
      <c r="J72" s="30">
        <f t="shared" si="16"/>
        <v>34.469450553682471</v>
      </c>
      <c r="K72" s="30">
        <f t="shared" si="17"/>
        <v>9.390898881743178</v>
      </c>
      <c r="L72" s="31">
        <f t="shared" si="22"/>
        <v>32.288294695903076</v>
      </c>
      <c r="M72" s="26">
        <f t="shared" si="23"/>
        <v>8.6524424394852772</v>
      </c>
      <c r="N72" s="30">
        <f t="shared" si="18"/>
        <v>106.225071670272</v>
      </c>
      <c r="O72" s="30">
        <f t="shared" si="19"/>
        <v>100.92648865838237</v>
      </c>
      <c r="P72" s="26">
        <f t="shared" si="15"/>
        <v>99.503367854430437</v>
      </c>
      <c r="Q72" s="26">
        <f t="shared" si="14"/>
        <v>92.990100812790217</v>
      </c>
      <c r="R72" s="29" t="s">
        <v>66</v>
      </c>
      <c r="S72" s="32">
        <f t="shared" si="24"/>
        <v>0.39204108215163136</v>
      </c>
      <c r="T72" s="34">
        <f t="shared" si="21"/>
        <v>3.0539624220840702</v>
      </c>
      <c r="W72" s="23"/>
      <c r="X72" s="23"/>
    </row>
    <row r="73" spans="2:24" x14ac:dyDescent="0.25">
      <c r="B73" s="7" t="s">
        <v>67</v>
      </c>
      <c r="C73" s="8">
        <v>154051</v>
      </c>
      <c r="D73" s="8">
        <v>27292.492697168</v>
      </c>
      <c r="E73" s="8">
        <v>6918.3306331357298</v>
      </c>
      <c r="F73" s="8">
        <v>1884.52468570367</v>
      </c>
      <c r="J73" s="30">
        <f t="shared" si="16"/>
        <v>36.144382898194202</v>
      </c>
      <c r="K73" s="30">
        <f t="shared" si="17"/>
        <v>9.9541401894187285</v>
      </c>
      <c r="L73" s="31">
        <f t="shared" si="22"/>
        <v>27.239586912450154</v>
      </c>
      <c r="M73" s="26">
        <f t="shared" si="23"/>
        <v>6.9049196297823592</v>
      </c>
      <c r="N73" s="30">
        <f t="shared" si="18"/>
        <v>111.38673817439933</v>
      </c>
      <c r="O73" s="30">
        <f t="shared" si="19"/>
        <v>106.97979283798149</v>
      </c>
      <c r="P73" s="26">
        <f t="shared" si="15"/>
        <v>83.944682191474527</v>
      </c>
      <c r="Q73" s="26">
        <f t="shared" si="14"/>
        <v>74.2090082619345</v>
      </c>
      <c r="R73" s="29" t="s">
        <v>67</v>
      </c>
      <c r="S73" s="32">
        <f t="shared" si="24"/>
        <v>16.448521023913738</v>
      </c>
      <c r="T73" s="34">
        <f t="shared" si="21"/>
        <v>2.9624329714340734</v>
      </c>
      <c r="W73" s="23"/>
      <c r="X73" s="23"/>
    </row>
    <row r="74" spans="2:24" x14ac:dyDescent="0.25">
      <c r="B74" s="7" t="s">
        <v>68</v>
      </c>
      <c r="C74" s="8">
        <v>155809</v>
      </c>
      <c r="D74" s="8">
        <v>27540.488190899701</v>
      </c>
      <c r="E74" s="8">
        <v>7446.2513239659102</v>
      </c>
      <c r="F74" s="8">
        <v>2823.6929316351898</v>
      </c>
      <c r="J74" s="30">
        <f t="shared" si="16"/>
        <v>36.698749359678438</v>
      </c>
      <c r="K74" s="30">
        <f t="shared" si="17"/>
        <v>10.024173010380997</v>
      </c>
      <c r="L74" s="31">
        <f t="shared" si="22"/>
        <v>37.92099955781881</v>
      </c>
      <c r="M74" s="26">
        <f t="shared" si="23"/>
        <v>10.252879005130461</v>
      </c>
      <c r="N74" s="30">
        <f t="shared" si="18"/>
        <v>113.09513840001495</v>
      </c>
      <c r="O74" s="30">
        <f t="shared" si="19"/>
        <v>107.73245419655539</v>
      </c>
      <c r="P74" s="26">
        <f t="shared" si="15"/>
        <v>116.86176690180274</v>
      </c>
      <c r="Q74" s="26">
        <f t="shared" si="14"/>
        <v>110.19041836759556</v>
      </c>
      <c r="R74" s="29" t="s">
        <v>68</v>
      </c>
      <c r="S74" s="32">
        <f t="shared" si="24"/>
        <v>0.22956335873275813</v>
      </c>
      <c r="T74" s="34">
        <f t="shared" si="21"/>
        <v>2.6468666878945628</v>
      </c>
      <c r="W74" s="23"/>
      <c r="X74" s="23"/>
    </row>
    <row r="75" spans="2:24" x14ac:dyDescent="0.25">
      <c r="B75" s="7" t="s">
        <v>69</v>
      </c>
      <c r="C75" s="8">
        <v>158582</v>
      </c>
      <c r="D75" s="8">
        <v>34755.652779026401</v>
      </c>
      <c r="E75" s="8">
        <v>10329.1475401385</v>
      </c>
      <c r="F75" s="8">
        <v>4867.9878362401196</v>
      </c>
      <c r="J75" s="30">
        <f t="shared" si="16"/>
        <v>34.616424000905141</v>
      </c>
      <c r="K75" s="30">
        <f t="shared" si="17"/>
        <v>9.3595911426414773</v>
      </c>
      <c r="L75" s="31">
        <f t="shared" si="22"/>
        <v>47.128650426604771</v>
      </c>
      <c r="M75" s="26">
        <f t="shared" si="23"/>
        <v>14.006319683276814</v>
      </c>
      <c r="N75" s="30">
        <f t="shared" si="18"/>
        <v>106.67800215550096</v>
      </c>
      <c r="O75" s="30">
        <f t="shared" si="19"/>
        <v>100.59001605707363</v>
      </c>
      <c r="P75" s="26">
        <f t="shared" si="15"/>
        <v>145.23713574988957</v>
      </c>
      <c r="Q75" s="26">
        <f t="shared" si="14"/>
        <v>150.52964390960571</v>
      </c>
      <c r="R75" s="29" t="s">
        <v>69</v>
      </c>
      <c r="S75" s="32">
        <f t="shared" si="24"/>
        <v>0.38148411796463089</v>
      </c>
      <c r="T75" s="34">
        <f t="shared" si="21"/>
        <v>2.2179269940667568</v>
      </c>
      <c r="W75" s="23"/>
      <c r="X75" s="23"/>
    </row>
    <row r="76" spans="2:24" x14ac:dyDescent="0.25">
      <c r="B76" s="7" t="s">
        <v>3</v>
      </c>
      <c r="C76" s="8">
        <v>154557</v>
      </c>
      <c r="D76" s="8">
        <v>28044.1586178898</v>
      </c>
      <c r="E76" s="8">
        <v>7259.8461946500502</v>
      </c>
      <c r="F76" s="8">
        <v>2505.0651436318299</v>
      </c>
      <c r="J76" s="30">
        <f t="shared" si="16"/>
        <v>32.53037315057577</v>
      </c>
      <c r="K76" s="30">
        <f t="shared" si="17"/>
        <v>8.5273124302494789</v>
      </c>
      <c r="L76" s="31">
        <f t="shared" si="22"/>
        <v>34.505760541840004</v>
      </c>
      <c r="M76" s="26">
        <f t="shared" si="23"/>
        <v>8.9325737233343503</v>
      </c>
      <c r="N76" s="30">
        <f t="shared" si="18"/>
        <v>100.24938500249571</v>
      </c>
      <c r="O76" s="30">
        <f t="shared" si="19"/>
        <v>91.645295313658281</v>
      </c>
      <c r="P76" s="26">
        <f t="shared" si="15"/>
        <v>106.33696875689292</v>
      </c>
      <c r="Q76" s="26">
        <f t="shared" si="14"/>
        <v>96.000746247085786</v>
      </c>
      <c r="R76" s="29" t="s">
        <v>3</v>
      </c>
      <c r="S76" s="32">
        <f t="shared" si="24"/>
        <v>0.23409942654136207</v>
      </c>
      <c r="T76" s="34">
        <f t="shared" si="21"/>
        <v>1.7484321350617689</v>
      </c>
      <c r="W76" s="23"/>
      <c r="X76" s="23"/>
    </row>
    <row r="77" spans="2:24" x14ac:dyDescent="0.25">
      <c r="B77" s="7" t="s">
        <v>4</v>
      </c>
      <c r="C77" s="8">
        <v>157267</v>
      </c>
      <c r="D77" s="8">
        <v>30437.954718812802</v>
      </c>
      <c r="E77" s="8">
        <v>6835.3055798301402</v>
      </c>
      <c r="F77" s="8">
        <v>1292.57579839559</v>
      </c>
      <c r="J77" s="30">
        <f t="shared" si="16"/>
        <v>29.955474701625032</v>
      </c>
      <c r="K77" s="30">
        <f t="shared" si="17"/>
        <v>7.4405297372815511</v>
      </c>
      <c r="L77" s="31">
        <f t="shared" si="22"/>
        <v>18.910285477356975</v>
      </c>
      <c r="M77" s="26">
        <f t="shared" si="23"/>
        <v>4.2465921588242823</v>
      </c>
      <c r="N77" s="30">
        <f t="shared" si="18"/>
        <v>92.314278179209168</v>
      </c>
      <c r="O77" s="30">
        <f t="shared" si="19"/>
        <v>79.965352582170411</v>
      </c>
      <c r="P77" s="26">
        <f t="shared" si="15"/>
        <v>58.276137213418636</v>
      </c>
      <c r="Q77" s="26">
        <f t="shared" si="14"/>
        <v>45.639255704007432</v>
      </c>
      <c r="R77" s="29" t="s">
        <v>4</v>
      </c>
      <c r="S77" s="32">
        <f t="shared" si="24"/>
        <v>-0.31411044482394235</v>
      </c>
      <c r="T77" s="34">
        <f t="shared" si="21"/>
        <v>1.2763440239161852</v>
      </c>
      <c r="W77" s="23"/>
      <c r="X77" s="23"/>
    </row>
    <row r="78" spans="2:24" x14ac:dyDescent="0.25">
      <c r="B78" s="7" t="s">
        <v>5</v>
      </c>
      <c r="C78" s="8">
        <v>159181</v>
      </c>
      <c r="D78" s="8">
        <v>30866.6464546692</v>
      </c>
      <c r="E78" s="8">
        <v>7225.7109659350699</v>
      </c>
      <c r="F78" s="8">
        <v>2137.13380325258</v>
      </c>
      <c r="J78" s="30">
        <f t="shared" si="16"/>
        <v>26.587389068790397</v>
      </c>
      <c r="K78" s="30">
        <f t="shared" si="17"/>
        <v>6.3617345496368554</v>
      </c>
      <c r="L78" s="31">
        <f t="shared" si="22"/>
        <v>29.576796156501345</v>
      </c>
      <c r="M78" s="26">
        <f t="shared" si="23"/>
        <v>6.9237641555624698</v>
      </c>
      <c r="N78" s="30">
        <f t="shared" si="18"/>
        <v>81.934793389271007</v>
      </c>
      <c r="O78" s="30">
        <f t="shared" si="19"/>
        <v>68.371253695405571</v>
      </c>
      <c r="P78" s="26">
        <f t="shared" si="15"/>
        <v>91.147298289781816</v>
      </c>
      <c r="Q78" s="26">
        <f t="shared" si="14"/>
        <v>74.41153539393423</v>
      </c>
      <c r="R78" s="29" t="s">
        <v>5</v>
      </c>
      <c r="S78" s="32">
        <f t="shared" si="24"/>
        <v>-0.24314227680027023</v>
      </c>
      <c r="T78" s="34">
        <f t="shared" si="21"/>
        <v>0.88979339066450125</v>
      </c>
      <c r="W78" s="23"/>
      <c r="X78" s="23"/>
    </row>
    <row r="79" spans="2:24" x14ac:dyDescent="0.25">
      <c r="B79" s="7" t="s">
        <v>6</v>
      </c>
      <c r="C79" s="8">
        <v>161762</v>
      </c>
      <c r="D79" s="8">
        <v>37195.331392432599</v>
      </c>
      <c r="E79" s="8">
        <v>9755.25211366244</v>
      </c>
      <c r="F79" s="8">
        <v>3592.76732541823</v>
      </c>
      <c r="J79" s="30">
        <f t="shared" si="16"/>
        <v>26.88682474785476</v>
      </c>
      <c r="K79" s="30">
        <f t="shared" si="17"/>
        <v>6.4514747747960772</v>
      </c>
      <c r="L79" s="31">
        <f t="shared" si="22"/>
        <v>36.829056630801801</v>
      </c>
      <c r="M79" s="26">
        <f t="shared" si="23"/>
        <v>9.6591889114051011</v>
      </c>
      <c r="N79" s="30">
        <f t="shared" si="18"/>
        <v>82.85756923740098</v>
      </c>
      <c r="O79" s="30">
        <f t="shared" si="19"/>
        <v>69.335715769887159</v>
      </c>
      <c r="P79" s="26">
        <f t="shared" si="15"/>
        <v>113.49670845674329</v>
      </c>
      <c r="Q79" s="26">
        <f t="shared" si="14"/>
        <v>103.8098729836542</v>
      </c>
      <c r="R79" s="29" t="s">
        <v>6</v>
      </c>
      <c r="S79" s="32">
        <f t="shared" si="24"/>
        <v>-0.26196049655843634</v>
      </c>
      <c r="T79" s="34">
        <f t="shared" ref="T79:T87" si="25">0.078396*S82+1.56291*T78-0.641306*T77</f>
        <v>0.57507194916444127</v>
      </c>
      <c r="X79" s="23"/>
    </row>
    <row r="80" spans="2:24" x14ac:dyDescent="0.25">
      <c r="B80" s="7" t="s">
        <v>7</v>
      </c>
      <c r="C80" s="8">
        <v>157387</v>
      </c>
      <c r="D80" s="8">
        <v>30773.3205803495</v>
      </c>
      <c r="E80" s="8">
        <v>6755.5598488613095</v>
      </c>
      <c r="F80" s="8">
        <v>1420.9251419606001</v>
      </c>
      <c r="J80" s="30">
        <f t="shared" si="16"/>
        <v>26.577799444134563</v>
      </c>
      <c r="K80" s="30">
        <f t="shared" si="17"/>
        <v>6.4236285302133318</v>
      </c>
      <c r="L80" s="31">
        <f t="shared" si="22"/>
        <v>21.03341801050146</v>
      </c>
      <c r="M80" s="26">
        <f t="shared" si="23"/>
        <v>4.6173929727555656</v>
      </c>
      <c r="N80" s="30">
        <f t="shared" si="18"/>
        <v>81.905240885532365</v>
      </c>
      <c r="O80" s="30">
        <f t="shared" si="19"/>
        <v>69.036444771077583</v>
      </c>
      <c r="P80" s="26">
        <f t="shared" si="15"/>
        <v>64.819029597140286</v>
      </c>
      <c r="Q80" s="26">
        <f t="shared" si="14"/>
        <v>49.624350700026376</v>
      </c>
      <c r="R80" s="29" t="s">
        <v>7</v>
      </c>
      <c r="S80" s="32">
        <f t="shared" si="24"/>
        <v>-0.43277916521542015</v>
      </c>
      <c r="T80" s="34">
        <f t="shared" si="25"/>
        <v>0.33515298519890624</v>
      </c>
      <c r="X80" s="23"/>
    </row>
    <row r="81" spans="2:20" x14ac:dyDescent="0.25">
      <c r="B81" s="7" t="s">
        <v>8</v>
      </c>
      <c r="C81" s="8">
        <v>160319</v>
      </c>
      <c r="D81" s="8">
        <v>33887.557694109499</v>
      </c>
      <c r="E81" s="8">
        <v>7761.6235422494301</v>
      </c>
      <c r="F81" s="8">
        <v>1560.7094501577301</v>
      </c>
      <c r="J81" s="30">
        <f t="shared" ref="J81" si="26">AVERAGE(L80:L83)</f>
        <v>26.556479031677412</v>
      </c>
      <c r="K81" s="30">
        <f t="shared" ref="K81" si="27">AVERAGE(M80:M83)</f>
        <v>6.4630079187710381</v>
      </c>
      <c r="L81" s="31">
        <f t="shared" si="22"/>
        <v>20.108028193614423</v>
      </c>
      <c r="M81" s="26">
        <f t="shared" si="23"/>
        <v>4.6055530594611724</v>
      </c>
      <c r="N81" s="30">
        <f t="shared" ref="N81" si="28">J81/$J$53*100</f>
        <v>81.839537420437267</v>
      </c>
      <c r="O81" s="30">
        <f t="shared" ref="O81" si="29">K81/$K$53*100</f>
        <v>69.459665536490149</v>
      </c>
      <c r="P81" s="26">
        <f t="shared" si="15"/>
        <v>61.967240605938514</v>
      </c>
      <c r="Q81" s="26">
        <f t="shared" si="14"/>
        <v>49.497104001933828</v>
      </c>
      <c r="R81" s="29" t="s">
        <v>8</v>
      </c>
      <c r="S81" s="32">
        <f t="shared" si="24"/>
        <v>0.207441336976107</v>
      </c>
      <c r="T81" s="34">
        <f t="shared" si="25"/>
        <v>0.15423406284949376</v>
      </c>
    </row>
    <row r="82" spans="2:20" x14ac:dyDescent="0.25">
      <c r="B82" s="7" t="s">
        <v>82</v>
      </c>
      <c r="C82" s="8">
        <v>162228</v>
      </c>
      <c r="D82" s="8">
        <v>32544.627938788799</v>
      </c>
      <c r="E82" s="8">
        <v>7822.8972916030198</v>
      </c>
      <c r="F82" s="8">
        <v>2217.0634570095099</v>
      </c>
      <c r="J82" s="30">
        <f t="shared" ref="J82" si="30">AVERAGE(L81:L84)</f>
        <v>26.180277849633487</v>
      </c>
      <c r="K82" s="30">
        <f t="shared" ref="K82" si="31">AVERAGE(M81:M84)</f>
        <v>6.3977756886686565</v>
      </c>
      <c r="L82" s="31">
        <f t="shared" ref="L82" si="32">F82/E82*100</f>
        <v>28.340694941620576</v>
      </c>
      <c r="M82" s="26">
        <f t="shared" ref="M82" si="33">F82/D82*100</f>
        <v>6.8123791772314899</v>
      </c>
      <c r="N82" s="30">
        <f t="shared" ref="N82" si="34">J82/$J$53*100</f>
        <v>80.680192061484703</v>
      </c>
      <c r="O82" s="30">
        <f t="shared" ref="O82" si="35">K82/$K$53*100</f>
        <v>68.758597405047666</v>
      </c>
      <c r="P82" s="26">
        <f t="shared" ref="P82" si="36">L82/$J$53*100</f>
        <v>87.337984882307367</v>
      </c>
      <c r="Q82" s="26">
        <f t="shared" ref="Q82" si="37">M82/$K$53*100</f>
        <v>73.214451398695957</v>
      </c>
      <c r="R82" s="29" t="s">
        <v>82</v>
      </c>
      <c r="S82" s="32">
        <f t="shared" ref="S82" si="38">F82/F78-1</f>
        <v>3.7400397502150851E-2</v>
      </c>
      <c r="T82" s="34">
        <f t="shared" si="25"/>
        <v>3.3469454511911717E-2</v>
      </c>
    </row>
    <row r="83" spans="2:20" x14ac:dyDescent="0.25">
      <c r="B83" s="7" t="s">
        <v>87</v>
      </c>
      <c r="C83" s="8">
        <v>164839</v>
      </c>
      <c r="D83" s="8">
        <v>39865.048031880098</v>
      </c>
      <c r="E83" s="8">
        <v>10650.606122264</v>
      </c>
      <c r="F83" s="8">
        <v>3913.4347476744401</v>
      </c>
      <c r="J83" s="30">
        <f t="shared" ref="J83" si="39">AVERAGE(L82:L85)</f>
        <v>26.212263808245883</v>
      </c>
      <c r="K83" s="30">
        <f t="shared" ref="K83" si="40">AVERAGE(M82:M85)</f>
        <v>6.4154932916831067</v>
      </c>
      <c r="L83" s="31">
        <f t="shared" ref="L83" si="41">F83/E83*100</f>
        <v>36.743774980973207</v>
      </c>
      <c r="M83" s="26">
        <f t="shared" ref="M83" si="42">F83/D83*100</f>
        <v>9.8167064656359244</v>
      </c>
      <c r="N83" s="30">
        <f t="shared" ref="N83" si="43">J83/$J$53*100</f>
        <v>80.778763715267004</v>
      </c>
      <c r="O83" s="30">
        <f t="shared" ref="O83" si="44">K83/$K$53*100</f>
        <v>68.949013198275722</v>
      </c>
      <c r="P83" s="26">
        <f t="shared" ref="P83" si="45">L83/$J$53*100</f>
        <v>113.23389459636297</v>
      </c>
      <c r="Q83" s="26">
        <f t="shared" ref="Q83" si="46">M83/$K$53*100</f>
        <v>105.50275604530445</v>
      </c>
      <c r="R83" s="29" t="s">
        <v>87</v>
      </c>
      <c r="S83" s="32">
        <f t="shared" ref="S83" si="47">F83/F79-1</f>
        <v>8.9253601252589299E-2</v>
      </c>
      <c r="T83" s="34">
        <f t="shared" si="25"/>
        <v>-3.6727907054406893E-2</v>
      </c>
    </row>
    <row r="84" spans="2:20" x14ac:dyDescent="0.25">
      <c r="B84" s="7" t="s">
        <v>89</v>
      </c>
      <c r="C84" s="8">
        <v>163344</v>
      </c>
      <c r="D84" s="8">
        <v>32290.796806129401</v>
      </c>
      <c r="E84" s="8">
        <v>7203.4656774543701</v>
      </c>
      <c r="F84" s="8">
        <v>1406.73695507513</v>
      </c>
      <c r="J84" s="30">
        <f t="shared" ref="J84:K86" si="48">AVERAGE(L83:L86)</f>
        <v>26.428000010199497</v>
      </c>
      <c r="K84" s="30">
        <f t="shared" si="48"/>
        <v>6.4451913517555157</v>
      </c>
      <c r="L84" s="31">
        <f t="shared" ref="L84" si="49">F84/E84*100</f>
        <v>19.52861328232574</v>
      </c>
      <c r="M84" s="26">
        <f t="shared" ref="M84" si="50">F84/D84*100</f>
        <v>4.3564640523460385</v>
      </c>
      <c r="N84" s="30">
        <f t="shared" ref="N84" si="51">J84/$J$53*100</f>
        <v>81.443601510656421</v>
      </c>
      <c r="O84" s="30">
        <f t="shared" ref="O84" si="52">K84/$K$53*100</f>
        <v>69.26818615081396</v>
      </c>
      <c r="P84" s="26">
        <f t="shared" ref="P84" si="53">L84/$J$53*100</f>
        <v>60.181648161329925</v>
      </c>
      <c r="Q84" s="26">
        <f t="shared" ref="Q84" si="54">M84/$K$53*100</f>
        <v>46.82007817425643</v>
      </c>
      <c r="R84" s="29" t="s">
        <v>89</v>
      </c>
      <c r="S84" s="32">
        <f t="shared" ref="S84" si="55">F84/F80-1</f>
        <v>-9.9851754793310876E-3</v>
      </c>
      <c r="T84" s="34">
        <f t="shared" si="25"/>
        <v>-7.7941955985739941E-2</v>
      </c>
    </row>
    <row r="85" spans="2:20" x14ac:dyDescent="0.25">
      <c r="B85" s="7" t="s">
        <v>90</v>
      </c>
      <c r="C85" s="8">
        <v>166514</v>
      </c>
      <c r="D85" s="8">
        <v>36503.444305168799</v>
      </c>
      <c r="E85" s="8">
        <v>8435.74815695713</v>
      </c>
      <c r="F85" s="8">
        <v>1707.0556373997699</v>
      </c>
      <c r="J85" s="30">
        <f t="shared" si="48"/>
        <v>26.09696916091665</v>
      </c>
      <c r="K85" s="30">
        <f t="shared" si="48"/>
        <v>6.2233265344081108</v>
      </c>
      <c r="L85" s="31">
        <f t="shared" ref="L85" si="56">F85/E85*100</f>
        <v>20.235972028064008</v>
      </c>
      <c r="M85" s="26">
        <f>F85/D85*100</f>
        <v>4.6764234715189739</v>
      </c>
      <c r="N85" s="30">
        <f>J85/$J$53*100</f>
        <v>80.423458307753393</v>
      </c>
      <c r="O85" s="30">
        <f t="shared" ref="O85" si="57">K85/$K$53*100</f>
        <v>66.883745933356266</v>
      </c>
      <c r="P85" s="26">
        <f t="shared" ref="P85" si="58">L85/$J$53*100</f>
        <v>62.361527221067767</v>
      </c>
      <c r="Q85" s="26">
        <f t="shared" ref="Q85" si="59">M85/$K$53*100</f>
        <v>50.258767174846078</v>
      </c>
      <c r="R85" s="29" t="s">
        <v>90</v>
      </c>
      <c r="S85" s="32">
        <f t="shared" ref="S85" si="60">F85/F81-1</f>
        <v>9.3769014615276092E-2</v>
      </c>
      <c r="T85" s="34">
        <f t="shared" si="25"/>
        <v>-8.122351954827231E-2</v>
      </c>
    </row>
    <row r="86" spans="2:20" x14ac:dyDescent="0.25">
      <c r="B86" s="7" t="s">
        <v>91</v>
      </c>
      <c r="C86" s="8">
        <v>168563</v>
      </c>
      <c r="D86" s="8">
        <v>36015.4320166092</v>
      </c>
      <c r="E86" s="8">
        <v>8547.8774264097101</v>
      </c>
      <c r="F86" s="8">
        <v>2496.29132983197</v>
      </c>
      <c r="J86" s="30">
        <f t="shared" si="48"/>
        <v>26.615959025362518</v>
      </c>
      <c r="K86" s="30">
        <f t="shared" si="48"/>
        <v>6.3426166107375028</v>
      </c>
      <c r="L86" s="31">
        <f t="shared" ref="L86" si="61">F86/E86*100</f>
        <v>29.203639749435027</v>
      </c>
      <c r="M86" s="26">
        <f>F86/D86*100</f>
        <v>6.931171417521127</v>
      </c>
      <c r="N86" s="30">
        <f>J86/$J$53*100</f>
        <v>82.02283789348391</v>
      </c>
      <c r="O86" s="30">
        <f t="shared" ref="O86" si="62">K86/$K$53*100</f>
        <v>68.165788119873895</v>
      </c>
      <c r="P86" s="26">
        <f t="shared" ref="P86" si="63">L86/$J$53*100</f>
        <v>89.997336063865035</v>
      </c>
      <c r="Q86" s="26">
        <f t="shared" ref="Q86" si="64">M86/$K$53*100</f>
        <v>74.491143208848882</v>
      </c>
      <c r="R86" s="29" t="s">
        <v>91</v>
      </c>
      <c r="S86" s="32">
        <f t="shared" ref="S86" si="65">F86/F82-1</f>
        <v>0.12594491688528264</v>
      </c>
      <c r="T86" s="34">
        <f t="shared" si="25"/>
        <v>-7.1604618968771905E-2</v>
      </c>
    </row>
    <row r="87" spans="2:20" x14ac:dyDescent="0.25">
      <c r="B87" s="7" t="s">
        <v>92</v>
      </c>
      <c r="C87" s="8">
        <v>171238</v>
      </c>
      <c r="D87" s="8">
        <v>44344.058896510003</v>
      </c>
      <c r="E87" s="8">
        <v>11179.0784456072</v>
      </c>
      <c r="F87" s="8">
        <v>3959.5906357184299</v>
      </c>
      <c r="J87" s="30">
        <f t="shared" ref="J87" si="66">AVERAGE(L86:L89)</f>
        <v>26.636597557559469</v>
      </c>
      <c r="K87" s="30">
        <f t="shared" ref="K87" si="67">AVERAGE(M86:M89)</f>
        <v>6.3626747739170639</v>
      </c>
      <c r="L87" s="31">
        <f t="shared" ref="L87" si="68">F87/E87*100</f>
        <v>35.419651583841819</v>
      </c>
      <c r="M87" s="26">
        <f>F87/D87*100</f>
        <v>8.9292471962463047</v>
      </c>
      <c r="N87" s="30">
        <f>J87/$J$53*100</f>
        <v>82.086439996986428</v>
      </c>
      <c r="O87" s="30">
        <f t="shared" ref="O87" si="69">K87/$K$53*100</f>
        <v>68.381358535884402</v>
      </c>
      <c r="P87" s="26">
        <f t="shared" ref="P87" si="70">L87/$J$53*100</f>
        <v>109.15332178475083</v>
      </c>
      <c r="Q87" s="26">
        <f t="shared" ref="Q87" si="71">M87/$K$53*100</f>
        <v>95.964995175473661</v>
      </c>
      <c r="R87" s="29" t="s">
        <v>92</v>
      </c>
      <c r="S87" s="32">
        <f t="shared" ref="S87:S89" si="72">F87/F83-1</f>
        <v>1.1794214295106853E-2</v>
      </c>
      <c r="T87" s="34">
        <f t="shared" si="25"/>
        <v>-5.5444096522086185E-2</v>
      </c>
    </row>
    <row r="88" spans="2:20" x14ac:dyDescent="0.25">
      <c r="B88" s="7" t="s">
        <v>93</v>
      </c>
      <c r="C88" s="8">
        <v>160230</v>
      </c>
      <c r="D88" s="8">
        <v>35428.550983349298</v>
      </c>
      <c r="E88" s="8">
        <v>7926.4843165316997</v>
      </c>
      <c r="F88" s="8">
        <v>1712.4830698984399</v>
      </c>
      <c r="J88" s="30">
        <f t="shared" ref="J88" si="73">AVERAGE(L87:L90)</f>
        <v>26.589939341827503</v>
      </c>
      <c r="K88" s="30">
        <f t="shared" ref="K88" si="74">AVERAGE(M87:M90)</f>
        <v>6.3660378983191155</v>
      </c>
      <c r="L88" s="31">
        <f t="shared" ref="L88" si="75">F88/E88*100</f>
        <v>21.604572740109216</v>
      </c>
      <c r="M88" s="26">
        <f>F88/D88*100</f>
        <v>4.833624357663604</v>
      </c>
      <c r="N88" s="30">
        <f>J88/$J$53*100</f>
        <v>81.94265260755833</v>
      </c>
      <c r="O88" s="30">
        <f t="shared" ref="O88" si="76">K88/$K$53*100</f>
        <v>68.417502928566577</v>
      </c>
      <c r="P88" s="26">
        <f t="shared" ref="P88" si="77">L88/$J$53*100</f>
        <v>66.579166504252001</v>
      </c>
      <c r="Q88" s="26">
        <f t="shared" ref="Q88" si="78">M88/$K$53*100</f>
        <v>51.948246920326902</v>
      </c>
      <c r="R88" s="48" t="s">
        <v>93</v>
      </c>
      <c r="S88" s="32">
        <f t="shared" si="72"/>
        <v>0.21734419766272572</v>
      </c>
    </row>
    <row r="89" spans="2:20" x14ac:dyDescent="0.25">
      <c r="B89" s="7" t="s">
        <v>94</v>
      </c>
      <c r="C89" s="8">
        <v>159248</v>
      </c>
      <c r="D89" s="8">
        <v>38339.469848069501</v>
      </c>
      <c r="E89" s="8">
        <v>8975.4381122436898</v>
      </c>
      <c r="F89" s="8">
        <v>1823.6767405282801</v>
      </c>
      <c r="L89" s="31">
        <f t="shared" ref="L89" si="79">F89/E89*100</f>
        <v>20.318526156851807</v>
      </c>
      <c r="M89" s="26">
        <f>F89/D89*100</f>
        <v>4.7566561242372192</v>
      </c>
      <c r="P89" s="26">
        <f t="shared" ref="P89" si="80">L89/$J$53*100</f>
        <v>62.615935635077832</v>
      </c>
      <c r="Q89" s="26">
        <f t="shared" ref="Q89" si="81">M89/$K$53*100</f>
        <v>51.121048838888107</v>
      </c>
      <c r="R89" s="48" t="s">
        <v>94</v>
      </c>
      <c r="S89" s="32">
        <f t="shared" si="72"/>
        <v>6.8317107288986989E-2</v>
      </c>
    </row>
    <row r="90" spans="2:20" x14ac:dyDescent="0.25">
      <c r="B90" s="7" t="s">
        <v>96</v>
      </c>
      <c r="C90" s="8">
        <v>157699</v>
      </c>
      <c r="D90" s="8">
        <v>37953.200217749501</v>
      </c>
      <c r="E90" s="8">
        <v>9083.3180320343308</v>
      </c>
      <c r="F90" s="8">
        <v>2635.7070188787502</v>
      </c>
      <c r="L90" s="31">
        <f t="shared" ref="L90" si="82">F90/E90*100</f>
        <v>29.017006886507179</v>
      </c>
      <c r="M90" s="26">
        <f>F90/D90*100</f>
        <v>6.9446239151293332</v>
      </c>
      <c r="P90" s="26">
        <f t="shared" ref="P90" si="83">L90/$J$53*100</f>
        <v>89.42218650615267</v>
      </c>
      <c r="Q90" s="26">
        <f t="shared" ref="Q90" si="84">M90/$K$53*100</f>
        <v>74.635720779577625</v>
      </c>
      <c r="R90" s="48" t="s">
        <v>96</v>
      </c>
      <c r="S90" s="32">
        <f t="shared" ref="S90" si="85">F90/F86-1</f>
        <v>5.5849126013735262E-2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28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B2:X90"/>
  <sheetViews>
    <sheetView zoomScale="70" zoomScaleNormal="70" zoomScaleSheetLayoutView="40" workbookViewId="0">
      <pane xSplit="2" ySplit="3" topLeftCell="Q4" activePane="bottomRight" state="frozen"/>
      <selection activeCell="H92" sqref="H92"/>
      <selection pane="topRight" activeCell="H92" sqref="H92"/>
      <selection pane="bottomLeft" activeCell="H92" sqref="H92"/>
      <selection pane="bottomRight" activeCell="AO50" sqref="AO47:AT50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80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16890</v>
      </c>
      <c r="D4" s="8">
        <v>42822.864167909996</v>
      </c>
      <c r="E4" s="8">
        <v>7554.3408615799999</v>
      </c>
      <c r="F4" s="9">
        <v>3952.8438648699998</v>
      </c>
      <c r="G4" s="8">
        <v>45165.972498509997</v>
      </c>
      <c r="H4" s="8">
        <v>6118.6145012999996</v>
      </c>
      <c r="I4" s="9">
        <v>1206.76943312</v>
      </c>
      <c r="J4" s="4"/>
      <c r="K4" s="21">
        <f>I4/Total!I4</f>
        <v>9.5416031284214966E-3</v>
      </c>
      <c r="L4" s="43">
        <f t="shared" ref="L4:L18" si="0">F4/E4*100</f>
        <v>52.325463429555356</v>
      </c>
      <c r="M4" s="23">
        <f t="shared" ref="M4:M18" si="1">F4/D4*100</f>
        <v>9.2306853865980472</v>
      </c>
      <c r="N4" s="23">
        <f t="shared" ref="N4:N17" si="2">I4/H4*100</f>
        <v>19.722919835260125</v>
      </c>
      <c r="O4" s="23">
        <f t="shared" ref="O4:O17" si="3">I4/G4*100</f>
        <v>2.6718553069123239</v>
      </c>
      <c r="P4" s="12"/>
      <c r="R4" s="3">
        <v>2009</v>
      </c>
    </row>
    <row r="5" spans="2:20" x14ac:dyDescent="0.25">
      <c r="B5" s="3">
        <v>2010</v>
      </c>
      <c r="C5" s="8">
        <v>16408</v>
      </c>
      <c r="D5" s="8">
        <v>45542.480397580002</v>
      </c>
      <c r="E5" s="8">
        <v>6160.6475605200003</v>
      </c>
      <c r="F5" s="9">
        <v>2834.31570461</v>
      </c>
      <c r="G5" s="8">
        <v>47600.020080440001</v>
      </c>
      <c r="H5" s="8">
        <v>6214.4768717899997</v>
      </c>
      <c r="I5" s="9">
        <v>1710.4067463599999</v>
      </c>
      <c r="J5" s="4"/>
      <c r="K5" s="21">
        <f>I5/Total!I5</f>
        <v>1.3462583201704318E-2</v>
      </c>
      <c r="L5" s="43">
        <f t="shared" si="0"/>
        <v>46.006782189156176</v>
      </c>
      <c r="M5" s="23">
        <f t="shared" si="1"/>
        <v>6.2234548488944563</v>
      </c>
      <c r="N5" s="23">
        <f t="shared" si="2"/>
        <v>27.522940090488092</v>
      </c>
      <c r="O5" s="23">
        <f t="shared" si="3"/>
        <v>3.5932899680915202</v>
      </c>
      <c r="P5" s="12"/>
      <c r="R5" s="3">
        <v>2010</v>
      </c>
      <c r="S5" s="13">
        <f t="shared" ref="S5:S18" si="4">F5/F4-1</f>
        <v>-0.28296795889173976</v>
      </c>
      <c r="T5" s="13">
        <f t="shared" ref="T5:T19" si="5">I5/I4-1</f>
        <v>0.41734344558089131</v>
      </c>
    </row>
    <row r="6" spans="2:20" x14ac:dyDescent="0.25">
      <c r="B6" s="3">
        <v>2011</v>
      </c>
      <c r="C6" s="8">
        <v>16678</v>
      </c>
      <c r="D6" s="8">
        <v>46064.977011429997</v>
      </c>
      <c r="E6" s="8">
        <v>6768.9173565399997</v>
      </c>
      <c r="F6" s="9">
        <v>3369.5645015300001</v>
      </c>
      <c r="G6" s="8">
        <v>48451.947802820003</v>
      </c>
      <c r="H6" s="8">
        <v>5659.7666173899997</v>
      </c>
      <c r="I6" s="9">
        <v>1194.6210143999999</v>
      </c>
      <c r="J6" s="4"/>
      <c r="K6" s="21">
        <f>I6/Total!I6</f>
        <v>1.1854363491561761E-2</v>
      </c>
      <c r="L6" s="43">
        <f t="shared" si="0"/>
        <v>49.779962201405674</v>
      </c>
      <c r="M6" s="23">
        <f t="shared" si="1"/>
        <v>7.3148077349391007</v>
      </c>
      <c r="N6" s="23">
        <f t="shared" si="2"/>
        <v>21.107248675757219</v>
      </c>
      <c r="O6" s="23">
        <f t="shared" si="3"/>
        <v>2.4655789262830639</v>
      </c>
      <c r="P6" s="12"/>
      <c r="R6" s="3">
        <v>2011</v>
      </c>
      <c r="S6" s="13">
        <f t="shared" si="4"/>
        <v>0.18884586358866828</v>
      </c>
      <c r="T6" s="13">
        <f t="shared" si="5"/>
        <v>-0.30155735356965163</v>
      </c>
    </row>
    <row r="7" spans="2:20" x14ac:dyDescent="0.25">
      <c r="B7" s="3">
        <v>2012</v>
      </c>
      <c r="C7" s="8">
        <v>16557</v>
      </c>
      <c r="D7" s="8">
        <v>44875.168351159999</v>
      </c>
      <c r="E7" s="8">
        <v>6851.8164948900003</v>
      </c>
      <c r="F7" s="9">
        <v>3689.9124860699999</v>
      </c>
      <c r="G7" s="8">
        <v>46321.318220790003</v>
      </c>
      <c r="H7" s="8">
        <v>4793.1851541100004</v>
      </c>
      <c r="I7" s="9">
        <v>605.81038862000003</v>
      </c>
      <c r="J7" s="4"/>
      <c r="K7" s="21">
        <f>I7/Total!I7</f>
        <v>5.6855255479317055E-3</v>
      </c>
      <c r="L7" s="43">
        <f t="shared" si="0"/>
        <v>53.853054716539631</v>
      </c>
      <c r="M7" s="23">
        <f t="shared" si="1"/>
        <v>8.222615360895059</v>
      </c>
      <c r="N7" s="23">
        <f t="shared" si="2"/>
        <v>12.638994095617969</v>
      </c>
      <c r="O7" s="23">
        <f t="shared" si="3"/>
        <v>1.3078435845292919</v>
      </c>
      <c r="P7" s="12"/>
      <c r="R7" s="3">
        <v>2012</v>
      </c>
      <c r="S7" s="13">
        <f t="shared" si="4"/>
        <v>9.5071034964471224E-2</v>
      </c>
      <c r="T7" s="13">
        <f t="shared" si="5"/>
        <v>-0.49288487200748843</v>
      </c>
    </row>
    <row r="8" spans="2:20" x14ac:dyDescent="0.25">
      <c r="B8" s="3">
        <v>2013</v>
      </c>
      <c r="C8" s="8">
        <v>16426</v>
      </c>
      <c r="D8" s="8">
        <v>41930.776560110004</v>
      </c>
      <c r="E8" s="8">
        <v>6061.6921874099999</v>
      </c>
      <c r="F8" s="9">
        <v>3119.30933534</v>
      </c>
      <c r="G8" s="8">
        <v>44396.193061340004</v>
      </c>
      <c r="H8" s="8">
        <v>4708.4838939199999</v>
      </c>
      <c r="I8" s="9">
        <v>811.64803080000002</v>
      </c>
      <c r="J8" s="4"/>
      <c r="K8" s="21">
        <f>I8/Total!I8</f>
        <v>8.5612089177598237E-3</v>
      </c>
      <c r="L8" s="43">
        <f t="shared" si="0"/>
        <v>51.459381949791783</v>
      </c>
      <c r="M8" s="23">
        <f t="shared" si="1"/>
        <v>7.4391880886544124</v>
      </c>
      <c r="N8" s="23">
        <f t="shared" si="2"/>
        <v>17.237991019743529</v>
      </c>
      <c r="O8" s="23">
        <f t="shared" si="3"/>
        <v>1.8281928580646238</v>
      </c>
      <c r="P8" s="12"/>
      <c r="R8" s="3">
        <v>2013</v>
      </c>
      <c r="S8" s="13">
        <f t="shared" si="4"/>
        <v>-0.15463866768767998</v>
      </c>
      <c r="T8" s="13">
        <f t="shared" si="5"/>
        <v>0.33977238760940676</v>
      </c>
    </row>
    <row r="9" spans="2:20" x14ac:dyDescent="0.25">
      <c r="B9" s="3">
        <v>2014</v>
      </c>
      <c r="C9" s="8">
        <v>16438</v>
      </c>
      <c r="D9" s="8">
        <v>43704.791743679998</v>
      </c>
      <c r="E9" s="8">
        <v>6123.4895177999997</v>
      </c>
      <c r="F9" s="9">
        <v>3188.5583981899999</v>
      </c>
      <c r="G9" s="8">
        <v>45856.026381249998</v>
      </c>
      <c r="H9" s="8">
        <v>5489.5144351099998</v>
      </c>
      <c r="I9" s="9">
        <v>1584.0527384100001</v>
      </c>
      <c r="J9" s="4"/>
      <c r="K9" s="21">
        <f>I9/Total!I9</f>
        <v>1.4831895427455402E-2</v>
      </c>
      <c r="L9" s="43">
        <f t="shared" si="0"/>
        <v>52.070937476440079</v>
      </c>
      <c r="M9" s="23">
        <f t="shared" si="1"/>
        <v>7.2956723301423496</v>
      </c>
      <c r="N9" s="23">
        <f t="shared" si="2"/>
        <v>28.855971819268174</v>
      </c>
      <c r="O9" s="23">
        <f t="shared" si="3"/>
        <v>3.4544047171468417</v>
      </c>
      <c r="P9" s="12"/>
      <c r="R9" s="3">
        <v>2014</v>
      </c>
      <c r="S9" s="13">
        <f t="shared" si="4"/>
        <v>2.2200126824694077E-2</v>
      </c>
      <c r="T9" s="13">
        <f t="shared" si="5"/>
        <v>0.95164982640157492</v>
      </c>
    </row>
    <row r="10" spans="2:20" x14ac:dyDescent="0.25">
      <c r="B10" s="3">
        <v>2015</v>
      </c>
      <c r="C10" s="8">
        <v>16470</v>
      </c>
      <c r="D10" s="8">
        <v>46209.501994099999</v>
      </c>
      <c r="E10" s="8">
        <v>6467.5689680100004</v>
      </c>
      <c r="F10" s="9">
        <v>3407.29849896</v>
      </c>
      <c r="G10" s="8">
        <v>47773.926561790002</v>
      </c>
      <c r="H10" s="8">
        <v>5875.14615753</v>
      </c>
      <c r="I10" s="9">
        <v>1850.12247604</v>
      </c>
      <c r="J10" s="4"/>
      <c r="K10" s="21">
        <f>I10/Total!I10</f>
        <v>1.4884155975468582E-2</v>
      </c>
      <c r="L10" s="43">
        <f t="shared" si="0"/>
        <v>52.682832078223484</v>
      </c>
      <c r="M10" s="23">
        <f t="shared" si="1"/>
        <v>7.3735884437686474</v>
      </c>
      <c r="N10" s="23">
        <f t="shared" si="2"/>
        <v>31.490662979826524</v>
      </c>
      <c r="O10" s="23">
        <f t="shared" si="3"/>
        <v>3.8726615314884834</v>
      </c>
      <c r="P10" s="12"/>
      <c r="R10" s="3">
        <v>2015</v>
      </c>
      <c r="S10" s="13">
        <f t="shared" si="4"/>
        <v>6.8601566430198879E-2</v>
      </c>
      <c r="T10" s="13">
        <f t="shared" si="5"/>
        <v>0.16796772681764915</v>
      </c>
    </row>
    <row r="11" spans="2:20" x14ac:dyDescent="0.25">
      <c r="B11" s="3">
        <v>2016</v>
      </c>
      <c r="C11" s="8">
        <v>16806</v>
      </c>
      <c r="D11" s="8">
        <v>46255.257767449999</v>
      </c>
      <c r="E11" s="8">
        <v>7225.76208778</v>
      </c>
      <c r="F11" s="9">
        <v>4015.2093097100001</v>
      </c>
      <c r="G11" s="8">
        <v>47372.862699960002</v>
      </c>
      <c r="H11" s="8">
        <v>6254.2017757699996</v>
      </c>
      <c r="I11" s="9">
        <v>2042.26623148</v>
      </c>
      <c r="J11" s="4"/>
      <c r="K11" s="21">
        <f>I11/Total!I11</f>
        <v>1.6671844269312529E-2</v>
      </c>
      <c r="L11" s="43">
        <f t="shared" si="0"/>
        <v>55.567970006934019</v>
      </c>
      <c r="M11" s="23">
        <f t="shared" si="1"/>
        <v>8.6805468253935842</v>
      </c>
      <c r="N11" s="23">
        <f t="shared" si="2"/>
        <v>32.654306731710172</v>
      </c>
      <c r="O11" s="23">
        <f t="shared" si="3"/>
        <v>4.3110466944226369</v>
      </c>
      <c r="P11" s="12"/>
      <c r="R11" s="3">
        <v>2016</v>
      </c>
      <c r="S11" s="13">
        <f t="shared" si="4"/>
        <v>0.17841431002759256</v>
      </c>
      <c r="T11" s="13">
        <f t="shared" si="5"/>
        <v>0.10385461391251471</v>
      </c>
    </row>
    <row r="12" spans="2:20" x14ac:dyDescent="0.25">
      <c r="B12" s="3">
        <v>2017</v>
      </c>
      <c r="C12" s="8">
        <v>16938</v>
      </c>
      <c r="D12" s="8">
        <v>51393.70898073</v>
      </c>
      <c r="E12" s="8">
        <v>7680.3719303400003</v>
      </c>
      <c r="F12" s="9">
        <v>4252.6496480599999</v>
      </c>
      <c r="G12" s="8">
        <v>52553.154388919997</v>
      </c>
      <c r="H12" s="8">
        <v>6788.20950696</v>
      </c>
      <c r="I12" s="9">
        <v>2316.7486691300001</v>
      </c>
      <c r="J12" s="4"/>
      <c r="K12" s="21">
        <f>I12/Total!I12</f>
        <v>1.7285501978439723E-2</v>
      </c>
      <c r="L12" s="43">
        <f t="shared" si="0"/>
        <v>55.370360792823483</v>
      </c>
      <c r="M12" s="23">
        <f t="shared" si="1"/>
        <v>8.2746502099206829</v>
      </c>
      <c r="N12" s="23">
        <f t="shared" si="2"/>
        <v>34.129009523860759</v>
      </c>
      <c r="O12" s="23">
        <f t="shared" si="3"/>
        <v>4.4083912679815276</v>
      </c>
      <c r="P12" s="12"/>
      <c r="R12" s="3">
        <v>2017</v>
      </c>
      <c r="S12" s="13">
        <f t="shared" si="4"/>
        <v>5.9135233068870585E-2</v>
      </c>
      <c r="T12" s="13">
        <f t="shared" si="5"/>
        <v>0.13440090886244871</v>
      </c>
    </row>
    <row r="13" spans="2:20" x14ac:dyDescent="0.25">
      <c r="B13" s="3">
        <v>2018</v>
      </c>
      <c r="C13" s="8">
        <v>17025</v>
      </c>
      <c r="D13" s="8">
        <v>52613.941612950002</v>
      </c>
      <c r="E13" s="8">
        <v>7341.9566855900002</v>
      </c>
      <c r="F13" s="9">
        <v>3706.49035718</v>
      </c>
      <c r="G13" s="8">
        <v>54975.4282131</v>
      </c>
      <c r="H13" s="8">
        <v>7177.7446816600004</v>
      </c>
      <c r="I13" s="9">
        <v>2399.6452151600001</v>
      </c>
      <c r="J13" s="4"/>
      <c r="K13" s="21">
        <f>I13/Total!I13</f>
        <v>1.7198928925458854E-2</v>
      </c>
      <c r="L13" s="43">
        <f t="shared" si="0"/>
        <v>50.48368596963666</v>
      </c>
      <c r="M13" s="23">
        <f t="shared" si="1"/>
        <v>7.0446924209679667</v>
      </c>
      <c r="N13" s="23">
        <f t="shared" si="2"/>
        <v>33.431743835795416</v>
      </c>
      <c r="O13" s="23">
        <f t="shared" si="3"/>
        <v>4.3649413804623949</v>
      </c>
      <c r="P13" s="12"/>
      <c r="R13" s="3">
        <v>2018</v>
      </c>
      <c r="S13" s="13">
        <f t="shared" si="4"/>
        <v>-0.12842800044183045</v>
      </c>
      <c r="T13" s="13">
        <f t="shared" si="5"/>
        <v>3.5781415193876009E-2</v>
      </c>
    </row>
    <row r="14" spans="2:20" x14ac:dyDescent="0.25">
      <c r="B14" s="3">
        <v>2019</v>
      </c>
      <c r="C14" s="8">
        <v>17265</v>
      </c>
      <c r="D14" s="8">
        <v>53988.935414569998</v>
      </c>
      <c r="E14" s="8">
        <v>8107.5070063900002</v>
      </c>
      <c r="F14" s="9">
        <v>4278.8213780599999</v>
      </c>
      <c r="G14" s="8">
        <v>56138.4961817</v>
      </c>
      <c r="H14" s="8">
        <v>7545.6961606000004</v>
      </c>
      <c r="I14" s="9">
        <v>2494.1110991400001</v>
      </c>
      <c r="J14" s="4"/>
      <c r="K14" s="21">
        <f>I14/Total!I14</f>
        <v>1.6985849785204728E-2</v>
      </c>
      <c r="L14" s="43">
        <f t="shared" si="0"/>
        <v>52.776042927716382</v>
      </c>
      <c r="M14" s="23">
        <f t="shared" si="1"/>
        <v>7.9253671983042544</v>
      </c>
      <c r="N14" s="23">
        <f t="shared" si="2"/>
        <v>33.053426033280395</v>
      </c>
      <c r="O14" s="23">
        <f t="shared" si="3"/>
        <v>4.4427821704868347</v>
      </c>
      <c r="P14" s="12"/>
      <c r="R14" s="3">
        <v>2019</v>
      </c>
      <c r="S14" s="13">
        <f t="shared" si="4"/>
        <v>0.15441319569908307</v>
      </c>
      <c r="T14" s="13">
        <f t="shared" si="5"/>
        <v>3.9366604439357245E-2</v>
      </c>
    </row>
    <row r="15" spans="2:20" x14ac:dyDescent="0.25">
      <c r="B15" s="3">
        <v>2020</v>
      </c>
      <c r="C15" s="8">
        <v>17336</v>
      </c>
      <c r="D15" s="8">
        <v>51679.686111019997</v>
      </c>
      <c r="E15" s="8">
        <v>8774.2852601100003</v>
      </c>
      <c r="F15" s="9">
        <v>5071.7673033000001</v>
      </c>
      <c r="G15" s="8">
        <v>53596.340742139997</v>
      </c>
      <c r="H15" s="8">
        <v>7607.2861093499996</v>
      </c>
      <c r="I15" s="9">
        <v>2683.91862881</v>
      </c>
      <c r="J15" s="4"/>
      <c r="K15" s="21">
        <f>I15/Total!I15</f>
        <v>2.3181203696942695E-2</v>
      </c>
      <c r="L15" s="43">
        <f t="shared" si="0"/>
        <v>57.802626116539294</v>
      </c>
      <c r="M15" s="23">
        <f t="shared" si="1"/>
        <v>9.8138508279726455</v>
      </c>
      <c r="N15" s="23">
        <f t="shared" si="2"/>
        <v>35.280895055481565</v>
      </c>
      <c r="O15" s="23">
        <f t="shared" si="3"/>
        <v>5.0076527457774276</v>
      </c>
      <c r="P15" s="12"/>
      <c r="R15" s="3">
        <v>2020</v>
      </c>
      <c r="S15" s="13">
        <f t="shared" si="4"/>
        <v>0.18531877243249606</v>
      </c>
      <c r="T15" s="13">
        <f t="shared" si="5"/>
        <v>7.6102275369949623E-2</v>
      </c>
    </row>
    <row r="16" spans="2:20" x14ac:dyDescent="0.25">
      <c r="B16" s="3">
        <v>2021</v>
      </c>
      <c r="C16" s="8">
        <v>17684</v>
      </c>
      <c r="D16" s="8">
        <v>69804.905127959995</v>
      </c>
      <c r="E16" s="8">
        <v>9301.1243451800001</v>
      </c>
      <c r="F16" s="9">
        <v>5231.2295710300004</v>
      </c>
      <c r="G16" s="8">
        <v>73857.963237909993</v>
      </c>
      <c r="H16" s="8">
        <v>10243.52464818</v>
      </c>
      <c r="I16" s="9">
        <v>4703.6851688799998</v>
      </c>
      <c r="J16" s="4"/>
      <c r="K16" s="21">
        <f>I16/Total!I16</f>
        <v>3.0197218847921176E-2</v>
      </c>
      <c r="L16" s="43">
        <f t="shared" si="0"/>
        <v>56.242980707390636</v>
      </c>
      <c r="M16" s="23">
        <f t="shared" si="1"/>
        <v>7.4940716006140065</v>
      </c>
      <c r="N16" s="23">
        <f t="shared" si="2"/>
        <v>45.918620108125758</v>
      </c>
      <c r="O16" s="23">
        <f t="shared" si="3"/>
        <v>6.3685552141866815</v>
      </c>
      <c r="P16" s="12"/>
      <c r="R16" s="3">
        <v>2021</v>
      </c>
      <c r="S16" s="13">
        <f t="shared" si="4"/>
        <v>3.1441164034920144E-2</v>
      </c>
      <c r="T16" s="13">
        <f t="shared" si="5"/>
        <v>0.75254388057417643</v>
      </c>
    </row>
    <row r="17" spans="2:20" x14ac:dyDescent="0.25">
      <c r="B17" s="3">
        <v>2022</v>
      </c>
      <c r="C17" s="8">
        <v>17858</v>
      </c>
      <c r="D17" s="8">
        <v>81351.421506860002</v>
      </c>
      <c r="E17" s="8">
        <v>10416.83297736</v>
      </c>
      <c r="F17" s="9">
        <v>5869.9297853099997</v>
      </c>
      <c r="G17" s="8">
        <v>84369.592857430005</v>
      </c>
      <c r="H17" s="8">
        <v>10908.634086669999</v>
      </c>
      <c r="I17" s="9">
        <v>4922.95741567</v>
      </c>
      <c r="J17" s="25"/>
      <c r="K17" s="21">
        <f>I17/Total!I17</f>
        <v>2.6809299338412716E-2</v>
      </c>
      <c r="L17" s="43">
        <f t="shared" si="0"/>
        <v>56.350426257843786</v>
      </c>
      <c r="M17" s="23">
        <f t="shared" si="1"/>
        <v>7.2155220850259081</v>
      </c>
      <c r="N17" s="23">
        <f t="shared" si="2"/>
        <v>45.128999438029517</v>
      </c>
      <c r="O17" s="23">
        <f t="shared" si="3"/>
        <v>5.8349901296654894</v>
      </c>
      <c r="P17" s="17"/>
      <c r="R17" s="3">
        <v>2022</v>
      </c>
      <c r="S17" s="13">
        <f t="shared" si="4"/>
        <v>0.12209370772352535</v>
      </c>
      <c r="T17" s="13">
        <f t="shared" si="5"/>
        <v>4.6617118050486184E-2</v>
      </c>
    </row>
    <row r="18" spans="2:20" x14ac:dyDescent="0.25">
      <c r="B18" s="5">
        <v>2023</v>
      </c>
      <c r="C18" s="63">
        <v>18008</v>
      </c>
      <c r="D18" s="63">
        <v>75386.556964639996</v>
      </c>
      <c r="E18" s="63">
        <v>11871.60322028</v>
      </c>
      <c r="F18" s="10">
        <v>7008.9208619999999</v>
      </c>
      <c r="G18" s="63">
        <v>77654.360858929998</v>
      </c>
      <c r="H18" s="63">
        <v>10451.24545325</v>
      </c>
      <c r="I18" s="10">
        <v>4111.9675744400001</v>
      </c>
      <c r="J18" s="25"/>
      <c r="K18" s="21">
        <f>I18/Total!I18</f>
        <v>2.0888293406816413E-2</v>
      </c>
      <c r="L18" s="43">
        <f t="shared" si="0"/>
        <v>59.039379365600887</v>
      </c>
      <c r="M18" s="23">
        <f t="shared" si="1"/>
        <v>9.2973086239865399</v>
      </c>
      <c r="N18" s="23">
        <f t="shared" ref="N18" si="6">I18/H18*100</f>
        <v>39.344282868806907</v>
      </c>
      <c r="O18" s="23">
        <f t="shared" ref="O18" si="7">I18/G18*100</f>
        <v>5.2952178460524113</v>
      </c>
      <c r="P18" s="17"/>
      <c r="R18" s="5">
        <v>2023</v>
      </c>
      <c r="S18" s="13">
        <f t="shared" si="4"/>
        <v>0.19403827956177988</v>
      </c>
      <c r="T18" s="13">
        <f t="shared" si="5"/>
        <v>-0.16473631046423065</v>
      </c>
    </row>
    <row r="19" spans="2:20" x14ac:dyDescent="0.25">
      <c r="B19" s="5">
        <v>2024</v>
      </c>
      <c r="C19" s="8">
        <v>18148</v>
      </c>
      <c r="D19" s="8">
        <v>76017.169726079999</v>
      </c>
      <c r="E19" s="8">
        <v>10947.275763690001</v>
      </c>
      <c r="F19" s="9">
        <v>5752.4667602099998</v>
      </c>
      <c r="G19" s="49">
        <f>G18*(1+G22)</f>
        <v>78940.447144676626</v>
      </c>
      <c r="H19" s="49">
        <f t="shared" ref="H19:I19" si="8">H18*(1+H22)</f>
        <v>10905.292348331957</v>
      </c>
      <c r="I19" s="55">
        <f t="shared" si="8"/>
        <v>4097.6702137401453</v>
      </c>
      <c r="J19" s="25"/>
      <c r="K19" s="21">
        <f>I19/Total!I19</f>
        <v>1.8978904286614792E-2</v>
      </c>
      <c r="L19" s="43">
        <f t="shared" ref="L19" si="9">F19/E19*100</f>
        <v>52.54701611966167</v>
      </c>
      <c r="M19" s="23">
        <f t="shared" ref="M19" si="10">F19/D19*100</f>
        <v>7.5673256199072112</v>
      </c>
      <c r="N19" s="62">
        <f t="shared" ref="N19" si="11">I19/H19*100</f>
        <v>37.575060648116541</v>
      </c>
      <c r="O19" s="62">
        <f t="shared" ref="O19" si="12">I19/G19*100</f>
        <v>5.1908373488564319</v>
      </c>
      <c r="P19" s="17"/>
      <c r="R19" s="5">
        <v>2024</v>
      </c>
      <c r="S19" s="13">
        <f>F19/F18-1</f>
        <v>-0.17926498622663434</v>
      </c>
      <c r="T19" s="54">
        <f t="shared" si="5"/>
        <v>-3.4770120242988423E-3</v>
      </c>
    </row>
    <row r="20" spans="2:20" x14ac:dyDescent="0.25">
      <c r="B20" s="5">
        <v>2025</v>
      </c>
      <c r="C20" s="6"/>
      <c r="D20" s="49">
        <f>D19*(SUM(D88:D90)/SUM(D84:D86))</f>
        <v>78407.746362855789</v>
      </c>
      <c r="E20" s="49">
        <f>E19*(SUM(E88:E90)/SUM(E84:E86))</f>
        <v>12091.050480902133</v>
      </c>
      <c r="F20" s="49">
        <f>F19*(SUM(F88:F90)/SUM(F84:F86))</f>
        <v>6607.3322353355015</v>
      </c>
      <c r="I20" s="19">
        <f>I19*(1+T20)</f>
        <v>4706.618850941607</v>
      </c>
      <c r="J20" s="25"/>
      <c r="K20" s="21"/>
      <c r="L20" s="43">
        <f t="shared" ref="L20" si="13">F20/E20*100</f>
        <v>54.646469682446629</v>
      </c>
      <c r="M20" s="23">
        <f t="shared" ref="M20" si="14">F20/D20*100</f>
        <v>8.4268870638853137</v>
      </c>
      <c r="N20" s="60">
        <f>N19*(L20/L19)</f>
        <v>39.076327528235957</v>
      </c>
      <c r="O20" s="60">
        <f>O19*(M20/M19)</f>
        <v>5.7804569676159074</v>
      </c>
      <c r="P20" s="17"/>
      <c r="R20" s="5">
        <v>2025</v>
      </c>
      <c r="S20" s="13">
        <f>F20/F19-1</f>
        <v>0.14860850323180208</v>
      </c>
      <c r="T20" s="15">
        <f>+S20</f>
        <v>0.14860850323180208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1.6561674985426489E-2</v>
      </c>
      <c r="H22" s="54">
        <v>4.3444285861716558E-2</v>
      </c>
      <c r="I22" s="54">
        <v>-3.4770120242988423E-3</v>
      </c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16402</v>
      </c>
      <c r="D24" s="8">
        <v>10405.626778100001</v>
      </c>
      <c r="E24" s="8">
        <v>1966.93487694994</v>
      </c>
      <c r="F24" s="8">
        <v>1055.9699332099401</v>
      </c>
      <c r="L24" s="23">
        <f t="shared" ref="L24:L55" si="15">F24/E24*100</f>
        <v>53.686064830341373</v>
      </c>
      <c r="M24" s="12">
        <f t="shared" ref="M24:M55" si="16">F24/D24*100</f>
        <v>10.14806657713658</v>
      </c>
      <c r="N24" s="12"/>
      <c r="O24" s="26"/>
      <c r="P24" s="26">
        <f>L24/$J$53*100</f>
        <v>96.741394500738366</v>
      </c>
      <c r="Q24" s="12">
        <f t="shared" ref="Q24:Q81" si="17">M24/$K$53*100</f>
        <v>117.05112285385739</v>
      </c>
      <c r="R24" s="7" t="s">
        <v>18</v>
      </c>
    </row>
    <row r="25" spans="2:20" x14ac:dyDescent="0.25">
      <c r="B25" s="7" t="s">
        <v>19</v>
      </c>
      <c r="C25" s="8">
        <v>16536</v>
      </c>
      <c r="D25" s="8">
        <v>10949.042001330001</v>
      </c>
      <c r="E25" s="8">
        <v>2056.0586864399402</v>
      </c>
      <c r="F25" s="8">
        <v>1150.8913207099299</v>
      </c>
      <c r="J25" s="18">
        <f>AVERAGE(L24:L27)</f>
        <v>52.100875692669568</v>
      </c>
      <c r="K25" s="18">
        <f>AVERAGE(M24:M27)</f>
        <v>9.2558122658593369</v>
      </c>
      <c r="L25" s="23">
        <f t="shared" si="15"/>
        <v>55.975606547627052</v>
      </c>
      <c r="M25" s="12">
        <f t="shared" si="16"/>
        <v>10.511342641393913</v>
      </c>
      <c r="N25" s="18">
        <f>J25/$J$53*100</f>
        <v>93.884910081356537</v>
      </c>
      <c r="O25" s="18">
        <f>K25/$K$53*100</f>
        <v>106.75956946165788</v>
      </c>
      <c r="P25" s="26">
        <f t="shared" ref="P25:P81" si="18">L25/$J$53*100</f>
        <v>100.86711053520273</v>
      </c>
      <c r="Q25" s="12">
        <f t="shared" si="17"/>
        <v>121.24126793263052</v>
      </c>
      <c r="R25" s="7" t="s">
        <v>19</v>
      </c>
    </row>
    <row r="26" spans="2:20" x14ac:dyDescent="0.25">
      <c r="B26" s="7" t="s">
        <v>20</v>
      </c>
      <c r="C26" s="8">
        <v>16608</v>
      </c>
      <c r="D26" s="8">
        <v>10276.21820128</v>
      </c>
      <c r="E26" s="8">
        <v>1797.37723995996</v>
      </c>
      <c r="F26" s="8">
        <v>958.93160425995598</v>
      </c>
      <c r="J26" s="18">
        <f t="shared" ref="J26:J80" si="19">AVERAGE(L25:L28)</f>
        <v>49.725337136471289</v>
      </c>
      <c r="K26" s="18">
        <f t="shared" ref="K26:K80" si="20">AVERAGE(M25:M28)</f>
        <v>8.2843838056270034</v>
      </c>
      <c r="L26" s="23">
        <f t="shared" si="15"/>
        <v>53.351716208519363</v>
      </c>
      <c r="M26" s="12">
        <f t="shared" si="16"/>
        <v>9.3315613339206038</v>
      </c>
      <c r="N26" s="18">
        <f t="shared" ref="N26:N80" si="21">J26/$J$53*100</f>
        <v>89.60422917574077</v>
      </c>
      <c r="O26" s="18">
        <f t="shared" ref="O26:O80" si="22">K26/$K$53*100</f>
        <v>95.554795510078989</v>
      </c>
      <c r="P26" s="26">
        <f t="shared" si="18"/>
        <v>96.138903853925655</v>
      </c>
      <c r="Q26" s="12">
        <f t="shared" si="17"/>
        <v>107.63328401647571</v>
      </c>
      <c r="R26" s="7" t="s">
        <v>20</v>
      </c>
    </row>
    <row r="27" spans="2:20" x14ac:dyDescent="0.25">
      <c r="B27" s="7" t="s">
        <v>21</v>
      </c>
      <c r="C27" s="8">
        <v>16741</v>
      </c>
      <c r="D27" s="8">
        <v>11191.9771872</v>
      </c>
      <c r="E27" s="8">
        <v>1733.9700582299499</v>
      </c>
      <c r="F27" s="8">
        <v>787.05100668994896</v>
      </c>
      <c r="J27" s="18">
        <f t="shared" si="19"/>
        <v>50.026179874925148</v>
      </c>
      <c r="K27" s="18">
        <f t="shared" si="20"/>
        <v>7.8718198320752695</v>
      </c>
      <c r="L27" s="23">
        <f t="shared" si="15"/>
        <v>45.390115184190478</v>
      </c>
      <c r="M27" s="12">
        <f t="shared" si="16"/>
        <v>7.0322785109862505</v>
      </c>
      <c r="N27" s="18">
        <f t="shared" si="21"/>
        <v>90.146342778878221</v>
      </c>
      <c r="O27" s="18">
        <f t="shared" si="22"/>
        <v>90.796147546330047</v>
      </c>
      <c r="P27" s="26">
        <f t="shared" si="18"/>
        <v>81.792231435559373</v>
      </c>
      <c r="Q27" s="12">
        <f t="shared" si="17"/>
        <v>81.112603043667889</v>
      </c>
      <c r="R27" s="7" t="s">
        <v>21</v>
      </c>
    </row>
    <row r="28" spans="2:20" x14ac:dyDescent="0.25">
      <c r="B28" s="7" t="s">
        <v>22</v>
      </c>
      <c r="C28" s="8">
        <v>16079</v>
      </c>
      <c r="D28" s="8">
        <v>10518.78198303</v>
      </c>
      <c r="E28" s="8">
        <v>1490.86674832996</v>
      </c>
      <c r="F28" s="8">
        <v>658.72323132995405</v>
      </c>
      <c r="J28" s="18">
        <f t="shared" si="19"/>
        <v>47.406877066214008</v>
      </c>
      <c r="K28" s="18">
        <f t="shared" si="20"/>
        <v>6.9048752984114312</v>
      </c>
      <c r="L28" s="23">
        <f t="shared" si="15"/>
        <v>44.183910605548284</v>
      </c>
      <c r="M28" s="12">
        <f t="shared" si="16"/>
        <v>6.2623527362072471</v>
      </c>
      <c r="N28" s="18">
        <f t="shared" si="21"/>
        <v>85.426402750954864</v>
      </c>
      <c r="O28" s="18">
        <f t="shared" si="22"/>
        <v>79.643092672040126</v>
      </c>
      <c r="P28" s="26">
        <f t="shared" si="18"/>
        <v>79.618670878275381</v>
      </c>
      <c r="Q28" s="12">
        <f t="shared" si="17"/>
        <v>72.23202704754182</v>
      </c>
      <c r="R28" s="7" t="s">
        <v>22</v>
      </c>
      <c r="S28" s="13">
        <f t="shared" ref="S28:S59" si="23">F28/F24-1</f>
        <v>-0.37619129994774991</v>
      </c>
      <c r="T28" s="14">
        <f>AVERAGE(S28:S29)</f>
        <v>-0.20673498627256415</v>
      </c>
    </row>
    <row r="29" spans="2:20" x14ac:dyDescent="0.25">
      <c r="B29" s="7" t="s">
        <v>23</v>
      </c>
      <c r="C29" s="8">
        <v>16198</v>
      </c>
      <c r="D29" s="8">
        <v>12503.96990326</v>
      </c>
      <c r="E29" s="8">
        <v>1937.7534688200201</v>
      </c>
      <c r="F29" s="8">
        <v>1107.98761997002</v>
      </c>
      <c r="J29" s="18">
        <f t="shared" si="19"/>
        <v>44.866436722789942</v>
      </c>
      <c r="K29" s="18">
        <f t="shared" si="20"/>
        <v>6.165660860076315</v>
      </c>
      <c r="L29" s="23">
        <f t="shared" si="15"/>
        <v>57.178977501442454</v>
      </c>
      <c r="M29" s="12">
        <f t="shared" si="16"/>
        <v>8.8610867471869756</v>
      </c>
      <c r="N29" s="18">
        <f t="shared" si="21"/>
        <v>80.848571571756921</v>
      </c>
      <c r="O29" s="18">
        <f t="shared" si="22"/>
        <v>71.116751286790418</v>
      </c>
      <c r="P29" s="26">
        <f t="shared" si="18"/>
        <v>103.03556494775246</v>
      </c>
      <c r="Q29" s="12">
        <f t="shared" si="17"/>
        <v>102.20667607763477</v>
      </c>
      <c r="R29" s="7" t="s">
        <v>23</v>
      </c>
      <c r="S29" s="13">
        <f t="shared" si="23"/>
        <v>-3.7278672597378382E-2</v>
      </c>
      <c r="T29" s="14">
        <f>+T28</f>
        <v>-0.20673498627256415</v>
      </c>
    </row>
    <row r="30" spans="2:20" x14ac:dyDescent="0.25">
      <c r="B30" s="7" t="s">
        <v>24</v>
      </c>
      <c r="C30" s="8">
        <v>16267</v>
      </c>
      <c r="D30" s="8">
        <v>10791.934332409999</v>
      </c>
      <c r="E30" s="8">
        <v>1375.2879369499501</v>
      </c>
      <c r="F30" s="8">
        <v>589.64789492995601</v>
      </c>
      <c r="J30" s="30">
        <f t="shared" si="19"/>
        <v>47.258751619169168</v>
      </c>
      <c r="K30" s="30">
        <f t="shared" si="20"/>
        <v>6.6377011388284117</v>
      </c>
      <c r="L30" s="31">
        <f t="shared" si="15"/>
        <v>42.87450497367481</v>
      </c>
      <c r="M30" s="26">
        <f t="shared" si="16"/>
        <v>5.4637831992652508</v>
      </c>
      <c r="N30" s="30">
        <f t="shared" si="21"/>
        <v>85.159483162911897</v>
      </c>
      <c r="O30" s="30">
        <f t="shared" si="22"/>
        <v>76.561418430053408</v>
      </c>
      <c r="P30" s="26">
        <f t="shared" si="18"/>
        <v>77.259143742232254</v>
      </c>
      <c r="Q30" s="26">
        <f t="shared" si="17"/>
        <v>63.021064519316013</v>
      </c>
      <c r="R30" s="29" t="s">
        <v>24</v>
      </c>
      <c r="S30" s="32">
        <f t="shared" si="23"/>
        <v>-0.38509911206335745</v>
      </c>
      <c r="T30" s="34">
        <f t="shared" ref="T30:T78" si="24">0.078396*S33+1.56291*T29-0.641306*T28</f>
        <v>-0.21314810698955844</v>
      </c>
    </row>
    <row r="31" spans="2:20" x14ac:dyDescent="0.25">
      <c r="B31" s="7" t="s">
        <v>25</v>
      </c>
      <c r="C31" s="8">
        <v>16292</v>
      </c>
      <c r="D31" s="8">
        <v>11727.7941788801</v>
      </c>
      <c r="E31" s="8">
        <v>1356.73940642005</v>
      </c>
      <c r="F31" s="8">
        <v>477.956958380054</v>
      </c>
      <c r="J31" s="30">
        <f t="shared" si="19"/>
        <v>44.989744077195894</v>
      </c>
      <c r="K31" s="30">
        <f t="shared" si="20"/>
        <v>6.0399173169772622</v>
      </c>
      <c r="L31" s="31">
        <f t="shared" si="15"/>
        <v>35.228353810494198</v>
      </c>
      <c r="M31" s="26">
        <f t="shared" si="16"/>
        <v>4.0754207576457882</v>
      </c>
      <c r="N31" s="30">
        <f t="shared" si="21"/>
        <v>81.070769370294144</v>
      </c>
      <c r="O31" s="30">
        <f t="shared" si="22"/>
        <v>69.666384086349808</v>
      </c>
      <c r="P31" s="26">
        <f t="shared" si="18"/>
        <v>63.480906718767571</v>
      </c>
      <c r="Q31" s="26">
        <f t="shared" si="17"/>
        <v>47.007237502669128</v>
      </c>
      <c r="R31" s="29" t="s">
        <v>25</v>
      </c>
      <c r="S31" s="32">
        <f t="shared" si="23"/>
        <v>-0.392724290652816</v>
      </c>
      <c r="T31" s="34">
        <f t="shared" si="24"/>
        <v>-0.17534998149144726</v>
      </c>
    </row>
    <row r="32" spans="2:20" x14ac:dyDescent="0.25">
      <c r="B32" s="7" t="s">
        <v>26</v>
      </c>
      <c r="C32" s="8">
        <v>16081</v>
      </c>
      <c r="D32" s="8">
        <v>12054.260725579999</v>
      </c>
      <c r="E32" s="8">
        <v>1827.76976057005</v>
      </c>
      <c r="F32" s="8">
        <v>982.48419010004397</v>
      </c>
      <c r="J32" s="30">
        <f t="shared" si="19"/>
        <v>46.574159466345293</v>
      </c>
      <c r="K32" s="30">
        <f t="shared" si="20"/>
        <v>6.4753723680867017</v>
      </c>
      <c r="L32" s="31">
        <f t="shared" si="15"/>
        <v>53.753170191065202</v>
      </c>
      <c r="M32" s="26">
        <f t="shared" si="16"/>
        <v>8.1505138512156332</v>
      </c>
      <c r="N32" s="30">
        <f t="shared" si="21"/>
        <v>83.925859507728021</v>
      </c>
      <c r="O32" s="30">
        <f t="shared" si="22"/>
        <v>74.689065234262202</v>
      </c>
      <c r="P32" s="26">
        <f t="shared" si="18"/>
        <v>96.862317242895273</v>
      </c>
      <c r="Q32" s="26">
        <f t="shared" si="17"/>
        <v>94.010695620593737</v>
      </c>
      <c r="R32" s="29" t="s">
        <v>26</v>
      </c>
      <c r="S32" s="32">
        <f t="shared" si="23"/>
        <v>0.49149770855419894</v>
      </c>
      <c r="T32" s="34">
        <f t="shared" si="24"/>
        <v>-8.1326337978724489E-2</v>
      </c>
    </row>
    <row r="33" spans="2:20" x14ac:dyDescent="0.25">
      <c r="B33" s="7" t="s">
        <v>27</v>
      </c>
      <c r="C33" s="8">
        <v>16246</v>
      </c>
      <c r="D33" s="8">
        <v>12183.85945598</v>
      </c>
      <c r="E33" s="8">
        <v>1638.75570298001</v>
      </c>
      <c r="F33" s="8">
        <v>788.28979273001096</v>
      </c>
      <c r="J33" s="30">
        <f t="shared" si="19"/>
        <v>49.686354175331786</v>
      </c>
      <c r="K33" s="30">
        <f t="shared" si="20"/>
        <v>7.3170151741630747</v>
      </c>
      <c r="L33" s="31">
        <f t="shared" si="15"/>
        <v>48.102947333549366</v>
      </c>
      <c r="M33" s="26">
        <f t="shared" si="16"/>
        <v>6.4699514597823748</v>
      </c>
      <c r="N33" s="30">
        <f t="shared" si="21"/>
        <v>89.533982529160852</v>
      </c>
      <c r="O33" s="30">
        <f t="shared" si="22"/>
        <v>84.396848952893293</v>
      </c>
      <c r="P33" s="26">
        <f t="shared" si="18"/>
        <v>86.680709777281507</v>
      </c>
      <c r="Q33" s="26">
        <f t="shared" si="17"/>
        <v>74.626538702820369</v>
      </c>
      <c r="R33" s="29" t="s">
        <v>27</v>
      </c>
      <c r="S33" s="32">
        <f t="shared" si="23"/>
        <v>-0.28853916910069755</v>
      </c>
      <c r="T33" s="34">
        <f t="shared" si="24"/>
        <v>-1.6281086112014606E-2</v>
      </c>
    </row>
    <row r="34" spans="2:20" x14ac:dyDescent="0.25">
      <c r="B34" s="7" t="s">
        <v>28</v>
      </c>
      <c r="C34" s="8">
        <v>16326</v>
      </c>
      <c r="D34" s="8">
        <v>10813.72741455</v>
      </c>
      <c r="E34" s="8">
        <v>1583.33673476998</v>
      </c>
      <c r="F34" s="8">
        <v>779.19431064998003</v>
      </c>
      <c r="J34" s="30">
        <f t="shared" si="19"/>
        <v>49.929939258132784</v>
      </c>
      <c r="K34" s="30">
        <f t="shared" si="20"/>
        <v>7.3372001439769834</v>
      </c>
      <c r="L34" s="31">
        <f t="shared" si="15"/>
        <v>49.212166530272398</v>
      </c>
      <c r="M34" s="26">
        <f t="shared" si="16"/>
        <v>7.2056034037030079</v>
      </c>
      <c r="N34" s="30">
        <f t="shared" si="21"/>
        <v>89.972918790632349</v>
      </c>
      <c r="O34" s="30">
        <f t="shared" si="22"/>
        <v>84.629669004233151</v>
      </c>
      <c r="P34" s="26">
        <f t="shared" si="18"/>
        <v>88.679504291967717</v>
      </c>
      <c r="Q34" s="26">
        <f t="shared" si="17"/>
        <v>83.111789110965589</v>
      </c>
      <c r="R34" s="29" t="s">
        <v>28</v>
      </c>
      <c r="S34" s="32">
        <f t="shared" si="23"/>
        <v>0.32145695312376232</v>
      </c>
      <c r="T34" s="34">
        <f t="shared" si="24"/>
        <v>4.9060089472123522E-2</v>
      </c>
    </row>
    <row r="35" spans="2:20" x14ac:dyDescent="0.25">
      <c r="B35" s="7" t="s">
        <v>29</v>
      </c>
      <c r="C35" s="8">
        <v>16540</v>
      </c>
      <c r="D35" s="8">
        <v>11013.1294153201</v>
      </c>
      <c r="E35" s="8">
        <v>1719.0551582200401</v>
      </c>
      <c r="F35" s="8">
        <v>819.59620805003999</v>
      </c>
      <c r="J35" s="30">
        <f t="shared" si="19"/>
        <v>51.85669369780387</v>
      </c>
      <c r="K35" s="30">
        <f t="shared" si="20"/>
        <v>7.8511765533952449</v>
      </c>
      <c r="L35" s="31">
        <f t="shared" si="15"/>
        <v>47.677132646440143</v>
      </c>
      <c r="M35" s="26">
        <f t="shared" si="16"/>
        <v>7.4419919819512819</v>
      </c>
      <c r="N35" s="30">
        <f t="shared" si="21"/>
        <v>93.444898194288044</v>
      </c>
      <c r="O35" s="30">
        <f t="shared" si="22"/>
        <v>90.55804121045658</v>
      </c>
      <c r="P35" s="26">
        <f t="shared" si="18"/>
        <v>85.913398804498854</v>
      </c>
      <c r="Q35" s="26">
        <f t="shared" si="17"/>
        <v>85.838372377193494</v>
      </c>
      <c r="R35" s="29" t="s">
        <v>29</v>
      </c>
      <c r="S35" s="32">
        <f t="shared" si="23"/>
        <v>0.71479082724919096</v>
      </c>
      <c r="T35" s="34">
        <f t="shared" si="24"/>
        <v>0.10344782672074108</v>
      </c>
    </row>
    <row r="36" spans="2:20" x14ac:dyDescent="0.25">
      <c r="B36" s="7" t="s">
        <v>30</v>
      </c>
      <c r="C36" s="8">
        <v>15877</v>
      </c>
      <c r="D36" s="8">
        <v>11688.10249596</v>
      </c>
      <c r="E36" s="8">
        <v>1757.94104928002</v>
      </c>
      <c r="F36" s="8">
        <v>962.07737272001305</v>
      </c>
      <c r="J36" s="30">
        <f t="shared" si="19"/>
        <v>53.544389121883903</v>
      </c>
      <c r="K36" s="30">
        <f t="shared" si="20"/>
        <v>8.2827685957048232</v>
      </c>
      <c r="L36" s="31">
        <f t="shared" si="15"/>
        <v>54.727510522269228</v>
      </c>
      <c r="M36" s="26">
        <f t="shared" si="16"/>
        <v>8.2312537304712698</v>
      </c>
      <c r="N36" s="30">
        <f t="shared" si="21"/>
        <v>96.486097234187568</v>
      </c>
      <c r="O36" s="30">
        <f t="shared" si="22"/>
        <v>95.536165149941027</v>
      </c>
      <c r="P36" s="26">
        <f t="shared" si="18"/>
        <v>98.618062288781317</v>
      </c>
      <c r="Q36" s="26">
        <f t="shared" si="17"/>
        <v>94.941975825953179</v>
      </c>
      <c r="R36" s="29" t="s">
        <v>30</v>
      </c>
      <c r="S36" s="32">
        <f t="shared" si="23"/>
        <v>-2.0770631818465168E-2</v>
      </c>
      <c r="T36" s="34">
        <f t="shared" si="24"/>
        <v>0.12578866595481028</v>
      </c>
    </row>
    <row r="37" spans="2:20" x14ac:dyDescent="0.25">
      <c r="B37" s="7" t="s">
        <v>31</v>
      </c>
      <c r="C37" s="8">
        <v>16078</v>
      </c>
      <c r="D37" s="8">
        <v>11881.892323440001</v>
      </c>
      <c r="E37" s="8">
        <v>1815.1474531400299</v>
      </c>
      <c r="F37" s="8">
        <v>1013.0331599700201</v>
      </c>
      <c r="J37" s="30">
        <f t="shared" si="19"/>
        <v>53.735456317450598</v>
      </c>
      <c r="K37" s="30">
        <f t="shared" si="20"/>
        <v>8.2182420602886754</v>
      </c>
      <c r="L37" s="31">
        <f t="shared" si="15"/>
        <v>55.809965092233718</v>
      </c>
      <c r="M37" s="26">
        <f t="shared" si="16"/>
        <v>8.52585709745542</v>
      </c>
      <c r="N37" s="30">
        <f t="shared" si="21"/>
        <v>96.830397137726422</v>
      </c>
      <c r="O37" s="30">
        <f t="shared" si="22"/>
        <v>94.791894961435787</v>
      </c>
      <c r="P37" s="26">
        <f t="shared" si="18"/>
        <v>100.56862739190429</v>
      </c>
      <c r="Q37" s="26">
        <f t="shared" si="17"/>
        <v>98.340027527714071</v>
      </c>
      <c r="R37" s="29" t="s">
        <v>31</v>
      </c>
      <c r="S37" s="32">
        <f t="shared" si="23"/>
        <v>0.28510247032588887</v>
      </c>
      <c r="T37" s="34">
        <f t="shared" si="24"/>
        <v>0.10696693624781553</v>
      </c>
    </row>
    <row r="38" spans="2:20" x14ac:dyDescent="0.25">
      <c r="B38" s="7" t="s">
        <v>32</v>
      </c>
      <c r="C38" s="8">
        <v>16192</v>
      </c>
      <c r="D38" s="8">
        <v>10540.822188599999</v>
      </c>
      <c r="E38" s="8">
        <v>1682.36890885005</v>
      </c>
      <c r="F38" s="8">
        <v>941.50324144004298</v>
      </c>
      <c r="J38" s="30">
        <f t="shared" si="19"/>
        <v>52.16120481268787</v>
      </c>
      <c r="K38" s="30">
        <f t="shared" si="20"/>
        <v>7.8328343017423645</v>
      </c>
      <c r="L38" s="31">
        <f t="shared" si="15"/>
        <v>55.962948226592523</v>
      </c>
      <c r="M38" s="26">
        <f t="shared" si="16"/>
        <v>8.9319715729413183</v>
      </c>
      <c r="N38" s="30">
        <f t="shared" si="21"/>
        <v>93.993622150643347</v>
      </c>
      <c r="O38" s="30">
        <f t="shared" si="22"/>
        <v>90.346475673778414</v>
      </c>
      <c r="P38" s="26">
        <f t="shared" si="18"/>
        <v>100.84430045156579</v>
      </c>
      <c r="Q38" s="26">
        <f t="shared" si="17"/>
        <v>103.02428486890337</v>
      </c>
      <c r="R38" s="29" t="s">
        <v>32</v>
      </c>
      <c r="S38" s="32">
        <f t="shared" si="23"/>
        <v>0.20830353683495173</v>
      </c>
      <c r="T38" s="34">
        <f t="shared" si="24"/>
        <v>7.5274207871179541E-2</v>
      </c>
    </row>
    <row r="39" spans="2:20" x14ac:dyDescent="0.25">
      <c r="B39" s="7" t="s">
        <v>33</v>
      </c>
      <c r="C39" s="8">
        <v>16403</v>
      </c>
      <c r="D39" s="8">
        <v>10764.35134316</v>
      </c>
      <c r="E39" s="8">
        <v>1596.3590836199801</v>
      </c>
      <c r="F39" s="8">
        <v>773.29871193998201</v>
      </c>
      <c r="J39" s="30">
        <f t="shared" si="19"/>
        <v>51.740490985402261</v>
      </c>
      <c r="K39" s="30">
        <f t="shared" si="20"/>
        <v>7.6212351508099019</v>
      </c>
      <c r="L39" s="31">
        <f t="shared" si="15"/>
        <v>48.441401428706939</v>
      </c>
      <c r="M39" s="26">
        <f t="shared" si="16"/>
        <v>7.1838858402866954</v>
      </c>
      <c r="N39" s="30">
        <f t="shared" si="21"/>
        <v>93.235502842290728</v>
      </c>
      <c r="O39" s="30">
        <f t="shared" si="22"/>
        <v>87.905821779432742</v>
      </c>
      <c r="P39" s="26">
        <f t="shared" si="18"/>
        <v>87.290598418654312</v>
      </c>
      <c r="Q39" s="26">
        <f t="shared" si="17"/>
        <v>82.861291623172534</v>
      </c>
      <c r="R39" s="29" t="s">
        <v>33</v>
      </c>
      <c r="S39" s="32">
        <f t="shared" si="23"/>
        <v>-5.6488177538312034E-2</v>
      </c>
      <c r="T39" s="34">
        <f t="shared" si="24"/>
        <v>3.2876168125306915E-2</v>
      </c>
    </row>
    <row r="40" spans="2:20" x14ac:dyDescent="0.25">
      <c r="B40" s="7" t="s">
        <v>34</v>
      </c>
      <c r="C40" s="8">
        <v>15753</v>
      </c>
      <c r="D40" s="8">
        <v>10109.53925317</v>
      </c>
      <c r="E40" s="8">
        <v>1396.4133541600099</v>
      </c>
      <c r="F40" s="8">
        <v>676.29003237000495</v>
      </c>
      <c r="J40" s="30">
        <f t="shared" si="19"/>
        <v>50.660027803732802</v>
      </c>
      <c r="K40" s="30">
        <f t="shared" si="20"/>
        <v>7.2944442589466885</v>
      </c>
      <c r="L40" s="31">
        <f t="shared" si="15"/>
        <v>48.430504503218273</v>
      </c>
      <c r="M40" s="26">
        <f t="shared" si="16"/>
        <v>6.6896226962860244</v>
      </c>
      <c r="N40" s="30">
        <f t="shared" si="21"/>
        <v>91.288526187702075</v>
      </c>
      <c r="O40" s="30">
        <f t="shared" si="22"/>
        <v>84.13650862601078</v>
      </c>
      <c r="P40" s="26">
        <f t="shared" si="18"/>
        <v>87.270962340448989</v>
      </c>
      <c r="Q40" s="26">
        <f t="shared" si="17"/>
        <v>77.160298675323673</v>
      </c>
      <c r="R40" s="29" t="s">
        <v>34</v>
      </c>
      <c r="S40" s="32">
        <f t="shared" si="23"/>
        <v>-0.29705234574015793</v>
      </c>
      <c r="T40" s="34">
        <f t="shared" si="24"/>
        <v>8.6441672891548055E-3</v>
      </c>
    </row>
    <row r="41" spans="2:20" x14ac:dyDescent="0.25">
      <c r="B41" s="7" t="s">
        <v>35</v>
      </c>
      <c r="C41" s="8">
        <v>15917</v>
      </c>
      <c r="D41" s="8">
        <v>11300.736743670001</v>
      </c>
      <c r="E41" s="8">
        <v>1603.32893666007</v>
      </c>
      <c r="F41" s="8">
        <v>867.83561373006705</v>
      </c>
      <c r="J41" s="30">
        <f t="shared" si="19"/>
        <v>51.366433802810896</v>
      </c>
      <c r="K41" s="30">
        <f t="shared" si="20"/>
        <v>7.4292435861566215</v>
      </c>
      <c r="L41" s="31">
        <f t="shared" si="15"/>
        <v>54.127109783091342</v>
      </c>
      <c r="M41" s="26">
        <f t="shared" si="16"/>
        <v>7.6794604937255695</v>
      </c>
      <c r="N41" s="30">
        <f t="shared" si="21"/>
        <v>92.561458030452442</v>
      </c>
      <c r="O41" s="30">
        <f t="shared" si="22"/>
        <v>85.691328205674921</v>
      </c>
      <c r="P41" s="26">
        <f t="shared" si="18"/>
        <v>97.536150158493911</v>
      </c>
      <c r="Q41" s="26">
        <f t="shared" si="17"/>
        <v>88.577411950331367</v>
      </c>
      <c r="R41" s="29" t="s">
        <v>35</v>
      </c>
      <c r="S41" s="32">
        <f t="shared" si="23"/>
        <v>-0.14332950981017245</v>
      </c>
      <c r="T41" s="34">
        <f t="shared" si="24"/>
        <v>3.8215119099581918E-3</v>
      </c>
    </row>
    <row r="42" spans="2:20" x14ac:dyDescent="0.25">
      <c r="B42" s="7" t="s">
        <v>36</v>
      </c>
      <c r="C42" s="8">
        <v>16007</v>
      </c>
      <c r="D42" s="8">
        <v>9800.6795225799797</v>
      </c>
      <c r="E42" s="8">
        <v>1447.0703798899499</v>
      </c>
      <c r="F42" s="8">
        <v>747.28299682994702</v>
      </c>
      <c r="J42" s="30">
        <f t="shared" si="19"/>
        <v>52.287642195074007</v>
      </c>
      <c r="K42" s="30">
        <f t="shared" si="20"/>
        <v>7.5723904447219148</v>
      </c>
      <c r="L42" s="31">
        <f t="shared" si="15"/>
        <v>51.64109549991467</v>
      </c>
      <c r="M42" s="26">
        <f t="shared" si="16"/>
        <v>7.6248080054884664</v>
      </c>
      <c r="N42" s="30">
        <f t="shared" si="21"/>
        <v>94.221460207459643</v>
      </c>
      <c r="O42" s="30">
        <f t="shared" si="22"/>
        <v>87.342430945365237</v>
      </c>
      <c r="P42" s="26">
        <f t="shared" si="18"/>
        <v>93.056393833211089</v>
      </c>
      <c r="Q42" s="26">
        <f t="shared" si="17"/>
        <v>87.947032255215561</v>
      </c>
      <c r="R42" s="29" t="s">
        <v>36</v>
      </c>
      <c r="S42" s="32">
        <f t="shared" si="23"/>
        <v>-0.20628738814858805</v>
      </c>
      <c r="T42" s="34">
        <f t="shared" si="24"/>
        <v>5.6494939966430027E-6</v>
      </c>
    </row>
    <row r="43" spans="2:20" x14ac:dyDescent="0.25">
      <c r="B43" s="7" t="s">
        <v>37</v>
      </c>
      <c r="C43" s="8">
        <v>16226</v>
      </c>
      <c r="D43" s="8">
        <v>10719.82104069</v>
      </c>
      <c r="E43" s="8">
        <v>1614.8795167000401</v>
      </c>
      <c r="F43" s="8">
        <v>827.900692410038</v>
      </c>
      <c r="J43" s="30">
        <f t="shared" si="19"/>
        <v>52.264442665351709</v>
      </c>
      <c r="K43" s="30">
        <f t="shared" si="20"/>
        <v>7.5686876432695334</v>
      </c>
      <c r="L43" s="31">
        <f t="shared" si="15"/>
        <v>51.267025425019277</v>
      </c>
      <c r="M43" s="26">
        <f t="shared" si="16"/>
        <v>7.7230831491264222</v>
      </c>
      <c r="N43" s="30">
        <f t="shared" si="21"/>
        <v>94.179655041366928</v>
      </c>
      <c r="O43" s="30">
        <f t="shared" si="22"/>
        <v>87.299721620942535</v>
      </c>
      <c r="P43" s="26">
        <f t="shared" si="18"/>
        <v>92.38232578965571</v>
      </c>
      <c r="Q43" s="26">
        <f t="shared" si="17"/>
        <v>89.08056994182904</v>
      </c>
      <c r="R43" s="29" t="s">
        <v>37</v>
      </c>
      <c r="S43" s="32">
        <f t="shared" si="23"/>
        <v>7.060917033351255E-2</v>
      </c>
      <c r="T43" s="34">
        <f t="shared" si="24"/>
        <v>-1.3283344194016212E-2</v>
      </c>
    </row>
    <row r="44" spans="2:20" x14ac:dyDescent="0.25">
      <c r="B44" s="7" t="s">
        <v>38</v>
      </c>
      <c r="C44" s="8">
        <v>15783</v>
      </c>
      <c r="D44" s="8">
        <v>10666.053510649999</v>
      </c>
      <c r="E44" s="8">
        <v>1486.3018206000099</v>
      </c>
      <c r="F44" s="8">
        <v>774.59121858001004</v>
      </c>
      <c r="J44" s="30">
        <f t="shared" si="19"/>
        <v>51.368920433968363</v>
      </c>
      <c r="K44" s="30">
        <f t="shared" si="20"/>
        <v>7.2194013804971622</v>
      </c>
      <c r="L44" s="31">
        <f t="shared" si="15"/>
        <v>52.115338072270731</v>
      </c>
      <c r="M44" s="26">
        <f t="shared" si="16"/>
        <v>7.2622101305472047</v>
      </c>
      <c r="N44" s="30">
        <f t="shared" si="21"/>
        <v>92.56593889837491</v>
      </c>
      <c r="O44" s="30">
        <f t="shared" si="22"/>
        <v>83.270939493414389</v>
      </c>
      <c r="P44" s="26">
        <f t="shared" si="18"/>
        <v>93.910971048477833</v>
      </c>
      <c r="Q44" s="26">
        <f t="shared" si="17"/>
        <v>83.764709634085008</v>
      </c>
      <c r="R44" s="29" t="s">
        <v>38</v>
      </c>
      <c r="S44" s="32">
        <f t="shared" si="23"/>
        <v>0.14535359314038132</v>
      </c>
      <c r="T44" s="34">
        <f t="shared" si="24"/>
        <v>-1.3285691872925359E-2</v>
      </c>
    </row>
    <row r="45" spans="2:20" x14ac:dyDescent="0.25">
      <c r="B45" s="7" t="s">
        <v>39</v>
      </c>
      <c r="C45" s="8">
        <v>15971</v>
      </c>
      <c r="D45" s="8">
        <v>11261.412952459999</v>
      </c>
      <c r="E45" s="8">
        <v>1597.40687183001</v>
      </c>
      <c r="F45" s="8">
        <v>863.14780767001002</v>
      </c>
      <c r="J45" s="30">
        <f t="shared" si="19"/>
        <v>51.889518987290444</v>
      </c>
      <c r="K45" s="30">
        <f t="shared" si="20"/>
        <v>7.2709104455713254</v>
      </c>
      <c r="L45" s="31">
        <f t="shared" si="15"/>
        <v>54.034311664202164</v>
      </c>
      <c r="M45" s="26">
        <f t="shared" si="16"/>
        <v>7.6646492879160393</v>
      </c>
      <c r="N45" s="30">
        <f t="shared" si="21"/>
        <v>93.504048819126297</v>
      </c>
      <c r="O45" s="30">
        <f t="shared" si="22"/>
        <v>83.865061916464583</v>
      </c>
      <c r="P45" s="26">
        <f t="shared" si="18"/>
        <v>97.368929494123094</v>
      </c>
      <c r="Q45" s="26">
        <f t="shared" si="17"/>
        <v>88.406574652640487</v>
      </c>
      <c r="R45" s="29" t="s">
        <v>39</v>
      </c>
      <c r="S45" s="32">
        <f t="shared" si="23"/>
        <v>-5.4017212314072527E-3</v>
      </c>
      <c r="T45" s="34">
        <f t="shared" si="24"/>
        <v>-1.0412402008474011E-2</v>
      </c>
    </row>
    <row r="46" spans="2:20" x14ac:dyDescent="0.25">
      <c r="B46" s="7" t="s">
        <v>40</v>
      </c>
      <c r="C46" s="8">
        <v>16076</v>
      </c>
      <c r="D46" s="8">
        <v>10340.009185389999</v>
      </c>
      <c r="E46" s="8">
        <v>1339.8964469299899</v>
      </c>
      <c r="F46" s="8">
        <v>643.94092151998495</v>
      </c>
      <c r="J46" s="30">
        <f t="shared" si="19"/>
        <v>51.756000677778502</v>
      </c>
      <c r="K46" s="30">
        <f t="shared" si="20"/>
        <v>7.1861849875190043</v>
      </c>
      <c r="L46" s="31">
        <f t="shared" si="15"/>
        <v>48.059006574381272</v>
      </c>
      <c r="M46" s="26">
        <f t="shared" si="16"/>
        <v>6.2276629543989817</v>
      </c>
      <c r="N46" s="30">
        <f t="shared" si="21"/>
        <v>93.26345104958618</v>
      </c>
      <c r="O46" s="30">
        <f t="shared" si="22"/>
        <v>82.887810740198674</v>
      </c>
      <c r="P46" s="26">
        <f t="shared" si="18"/>
        <v>86.601529261243002</v>
      </c>
      <c r="Q46" s="26">
        <f t="shared" si="17"/>
        <v>71.831903745103006</v>
      </c>
      <c r="R46" s="29" t="s">
        <v>40</v>
      </c>
      <c r="S46" s="32">
        <f t="shared" si="23"/>
        <v>-0.13829041440572043</v>
      </c>
      <c r="T46" s="34">
        <f t="shared" si="24"/>
        <v>7.4617248405092172E-3</v>
      </c>
    </row>
    <row r="47" spans="2:20" x14ac:dyDescent="0.25">
      <c r="B47" s="7" t="s">
        <v>41</v>
      </c>
      <c r="C47" s="8">
        <v>16306</v>
      </c>
      <c r="D47" s="8">
        <v>11437.31609518</v>
      </c>
      <c r="E47" s="8">
        <v>1699.8843784399901</v>
      </c>
      <c r="F47" s="8">
        <v>906.87845041998696</v>
      </c>
      <c r="J47" s="30">
        <f t="shared" si="19"/>
        <v>52.640691132491519</v>
      </c>
      <c r="K47" s="30">
        <f t="shared" si="20"/>
        <v>7.3339167257199778</v>
      </c>
      <c r="L47" s="31">
        <f t="shared" si="15"/>
        <v>53.349419638307594</v>
      </c>
      <c r="M47" s="26">
        <f t="shared" si="16"/>
        <v>7.9291194094230768</v>
      </c>
      <c r="N47" s="30">
        <f t="shared" si="21"/>
        <v>94.857648511458237</v>
      </c>
      <c r="O47" s="30">
        <f t="shared" si="22"/>
        <v>84.591796982911646</v>
      </c>
      <c r="P47" s="26">
        <f t="shared" si="18"/>
        <v>96.134765472661215</v>
      </c>
      <c r="Q47" s="26">
        <f t="shared" si="17"/>
        <v>91.457059634029889</v>
      </c>
      <c r="R47" s="29" t="s">
        <v>41</v>
      </c>
      <c r="S47" s="32">
        <f t="shared" si="23"/>
        <v>9.5395207099106205E-2</v>
      </c>
      <c r="T47" s="34">
        <f t="shared" si="24"/>
        <v>3.8635919139371332E-2</v>
      </c>
    </row>
    <row r="48" spans="2:20" x14ac:dyDescent="0.25">
      <c r="B48" s="7" t="s">
        <v>42</v>
      </c>
      <c r="C48" s="8">
        <v>15863</v>
      </c>
      <c r="D48" s="8">
        <v>11449.79544043</v>
      </c>
      <c r="E48" s="8">
        <v>1536.80728927001</v>
      </c>
      <c r="F48" s="8">
        <v>792.70463787000699</v>
      </c>
      <c r="J48" s="30">
        <f t="shared" si="19"/>
        <v>53.797694444349872</v>
      </c>
      <c r="K48" s="30">
        <f t="shared" si="20"/>
        <v>7.6394230143404203</v>
      </c>
      <c r="L48" s="36">
        <f t="shared" si="15"/>
        <v>51.581264834222971</v>
      </c>
      <c r="M48" s="37">
        <f t="shared" si="16"/>
        <v>6.9233082983379202</v>
      </c>
      <c r="N48" s="38">
        <f t="shared" si="21"/>
        <v>96.942549205611755</v>
      </c>
      <c r="O48" s="38">
        <f t="shared" si="22"/>
        <v>88.115606552953665</v>
      </c>
      <c r="P48" s="26">
        <f t="shared" si="18"/>
        <v>92.948579970317354</v>
      </c>
      <c r="Q48" s="26">
        <f t="shared" si="17"/>
        <v>79.855704929021329</v>
      </c>
      <c r="R48" s="29" t="s">
        <v>42</v>
      </c>
      <c r="S48" s="32">
        <f t="shared" si="23"/>
        <v>2.3384488302362394E-2</v>
      </c>
      <c r="T48" s="34">
        <f t="shared" si="24"/>
        <v>4.4049390616721418E-2</v>
      </c>
    </row>
    <row r="49" spans="2:24" x14ac:dyDescent="0.25">
      <c r="B49" s="7" t="s">
        <v>43</v>
      </c>
      <c r="C49" s="8">
        <v>16056</v>
      </c>
      <c r="D49" s="8">
        <v>12484.5124331401</v>
      </c>
      <c r="E49" s="8">
        <v>1790.19180295004</v>
      </c>
      <c r="F49" s="8">
        <v>1030.6684422000401</v>
      </c>
      <c r="J49" s="30">
        <f t="shared" si="19"/>
        <v>52.528012373463888</v>
      </c>
      <c r="K49" s="30">
        <f t="shared" si="20"/>
        <v>7.3538846325310594</v>
      </c>
      <c r="L49" s="36">
        <f t="shared" si="15"/>
        <v>57.573073483054237</v>
      </c>
      <c r="M49" s="37">
        <f t="shared" si="16"/>
        <v>8.2555762407199325</v>
      </c>
      <c r="N49" s="38">
        <f t="shared" si="21"/>
        <v>94.654603264737432</v>
      </c>
      <c r="O49" s="38">
        <f t="shared" si="22"/>
        <v>84.822113358500289</v>
      </c>
      <c r="P49" s="26">
        <f t="shared" si="18"/>
        <v>103.74571934161139</v>
      </c>
      <c r="Q49" s="26">
        <f t="shared" si="17"/>
        <v>95.22251962349236</v>
      </c>
      <c r="R49" s="29" t="s">
        <v>43</v>
      </c>
      <c r="S49" s="32">
        <f t="shared" si="23"/>
        <v>0.19408105198371173</v>
      </c>
      <c r="T49" s="34">
        <f t="shared" si="24"/>
        <v>5.6130966818688927E-2</v>
      </c>
    </row>
    <row r="50" spans="2:24" x14ac:dyDescent="0.25">
      <c r="B50" s="7" t="s">
        <v>44</v>
      </c>
      <c r="C50" s="8">
        <v>16140</v>
      </c>
      <c r="D50" s="8">
        <v>10881.7225127</v>
      </c>
      <c r="E50" s="8">
        <v>1538.62258828002</v>
      </c>
      <c r="F50" s="8">
        <v>810.65438807001203</v>
      </c>
      <c r="J50" s="30">
        <f t="shared" si="19"/>
        <v>53.120115446662673</v>
      </c>
      <c r="K50" s="30">
        <f t="shared" si="20"/>
        <v>7.712103410020676</v>
      </c>
      <c r="L50" s="36">
        <f t="shared" si="15"/>
        <v>52.687019821814673</v>
      </c>
      <c r="M50" s="37">
        <f t="shared" si="16"/>
        <v>7.4496881088807543</v>
      </c>
      <c r="N50" s="38">
        <f t="shared" si="21"/>
        <v>95.721563139156288</v>
      </c>
      <c r="O50" s="38">
        <f t="shared" si="22"/>
        <v>88.953926035701585</v>
      </c>
      <c r="P50" s="26">
        <f t="shared" si="18"/>
        <v>94.941132037857074</v>
      </c>
      <c r="Q50" s="26">
        <f t="shared" si="17"/>
        <v>85.92714202527111</v>
      </c>
      <c r="R50" s="29" t="s">
        <v>44</v>
      </c>
      <c r="S50" s="32">
        <f t="shared" si="23"/>
        <v>0.25889559271448337</v>
      </c>
      <c r="T50" s="34">
        <f t="shared" si="24"/>
        <v>6.8750696491680821E-2</v>
      </c>
    </row>
    <row r="51" spans="2:24" x14ac:dyDescent="0.25">
      <c r="B51" s="7" t="s">
        <v>45</v>
      </c>
      <c r="C51" s="8">
        <v>16334</v>
      </c>
      <c r="D51" s="8">
        <v>11393.471607829901</v>
      </c>
      <c r="E51" s="8">
        <v>1601.94728750992</v>
      </c>
      <c r="F51" s="8">
        <v>773.27103081992198</v>
      </c>
      <c r="J51" s="30">
        <f t="shared" si="19"/>
        <v>53.469915143565458</v>
      </c>
      <c r="K51" s="30">
        <f t="shared" si="20"/>
        <v>7.9707632955770888</v>
      </c>
      <c r="L51" s="36">
        <f t="shared" si="15"/>
        <v>48.27069135476367</v>
      </c>
      <c r="M51" s="37">
        <f t="shared" si="16"/>
        <v>6.7869658821856307</v>
      </c>
      <c r="N51" s="38">
        <f t="shared" si="21"/>
        <v>96.351896365874481</v>
      </c>
      <c r="O51" s="38">
        <f t="shared" si="22"/>
        <v>91.937393853092601</v>
      </c>
      <c r="P51" s="26">
        <f t="shared" si="18"/>
        <v>86.982981709163937</v>
      </c>
      <c r="Q51" s="26">
        <f t="shared" si="17"/>
        <v>78.283086856216329</v>
      </c>
      <c r="R51" s="29" t="s">
        <v>45</v>
      </c>
      <c r="S51" s="32">
        <f t="shared" si="23"/>
        <v>-0.1473267112458011</v>
      </c>
      <c r="T51" s="34">
        <f t="shared" si="24"/>
        <v>8.5667021747698247E-2</v>
      </c>
    </row>
    <row r="52" spans="2:24" x14ac:dyDescent="0.25">
      <c r="B52" s="7" t="s">
        <v>46</v>
      </c>
      <c r="C52" s="8">
        <v>16252</v>
      </c>
      <c r="D52" s="8">
        <v>10946.169785620001</v>
      </c>
      <c r="E52" s="8">
        <v>1695.4355840099299</v>
      </c>
      <c r="F52" s="8">
        <v>914.68202346993098</v>
      </c>
      <c r="J52" s="30">
        <f t="shared" si="19"/>
        <v>54.256788818404651</v>
      </c>
      <c r="K52" s="30">
        <f t="shared" si="20"/>
        <v>8.2982362915406007</v>
      </c>
      <c r="L52" s="36">
        <f t="shared" si="15"/>
        <v>53.949677127018106</v>
      </c>
      <c r="M52" s="37">
        <f t="shared" si="16"/>
        <v>8.3561834082963902</v>
      </c>
      <c r="N52" s="38">
        <f t="shared" si="21"/>
        <v>97.769829619884234</v>
      </c>
      <c r="O52" s="38">
        <f t="shared" si="22"/>
        <v>95.714574618560292</v>
      </c>
      <c r="P52" s="26">
        <f t="shared" si="18"/>
        <v>97.21641946799275</v>
      </c>
      <c r="Q52" s="26">
        <f t="shared" si="17"/>
        <v>96.382955637826569</v>
      </c>
      <c r="R52" s="29" t="s">
        <v>46</v>
      </c>
      <c r="S52" s="32">
        <f t="shared" si="23"/>
        <v>0.1538749488430855</v>
      </c>
      <c r="T52" s="34">
        <f t="shared" si="24"/>
        <v>0.11180594364604601</v>
      </c>
    </row>
    <row r="53" spans="2:24" x14ac:dyDescent="0.25">
      <c r="B53" s="7" t="s">
        <v>47</v>
      </c>
      <c r="C53" s="8">
        <v>16414</v>
      </c>
      <c r="D53" s="8">
        <v>12406.271801090001</v>
      </c>
      <c r="E53" s="8">
        <v>1954.42599811999</v>
      </c>
      <c r="F53" s="8">
        <v>1152.5694209399901</v>
      </c>
      <c r="J53" s="30">
        <f t="shared" si="19"/>
        <v>55.49440868348411</v>
      </c>
      <c r="K53" s="35">
        <f t="shared" si="20"/>
        <v>8.6697729416972891</v>
      </c>
      <c r="L53" s="36">
        <f t="shared" si="15"/>
        <v>58.972272270665385</v>
      </c>
      <c r="M53" s="37">
        <f t="shared" si="16"/>
        <v>9.2902157829455803</v>
      </c>
      <c r="N53" s="38">
        <f t="shared" si="21"/>
        <v>100</v>
      </c>
      <c r="O53" s="39">
        <f t="shared" si="22"/>
        <v>100</v>
      </c>
      <c r="P53" s="26">
        <f t="shared" si="18"/>
        <v>106.26705224848416</v>
      </c>
      <c r="Q53" s="26">
        <f t="shared" si="17"/>
        <v>107.15639089305637</v>
      </c>
      <c r="R53" s="29" t="s">
        <v>47</v>
      </c>
      <c r="S53" s="32">
        <f t="shared" si="23"/>
        <v>0.11827370835158502</v>
      </c>
      <c r="T53" s="34">
        <f t="shared" si="24"/>
        <v>0.13349661678519426</v>
      </c>
    </row>
    <row r="54" spans="2:24" x14ac:dyDescent="0.25">
      <c r="B54" s="7" t="s">
        <v>48</v>
      </c>
      <c r="C54" s="8">
        <v>16515</v>
      </c>
      <c r="D54" s="8">
        <v>10932.304607889901</v>
      </c>
      <c r="E54" s="8">
        <v>1715.1111392698499</v>
      </c>
      <c r="F54" s="8">
        <v>957.62397810985306</v>
      </c>
      <c r="J54" s="30">
        <f t="shared" si="19"/>
        <v>56.106732942121361</v>
      </c>
      <c r="K54" s="30">
        <f t="shared" si="20"/>
        <v>8.6576789644239849</v>
      </c>
      <c r="L54" s="36">
        <f t="shared" si="15"/>
        <v>55.834514521171428</v>
      </c>
      <c r="M54" s="37">
        <f t="shared" si="16"/>
        <v>8.7595800927348009</v>
      </c>
      <c r="N54" s="38">
        <f t="shared" si="21"/>
        <v>101.10339811372653</v>
      </c>
      <c r="O54" s="38">
        <f t="shared" si="22"/>
        <v>99.860504105994067</v>
      </c>
      <c r="P54" s="26">
        <f t="shared" si="18"/>
        <v>100.61286505389604</v>
      </c>
      <c r="Q54" s="26">
        <f t="shared" si="17"/>
        <v>101.03586508714184</v>
      </c>
      <c r="R54" s="29" t="s">
        <v>48</v>
      </c>
      <c r="S54" s="32">
        <f t="shared" si="23"/>
        <v>0.18129747054073553</v>
      </c>
      <c r="T54" s="34">
        <f t="shared" si="24"/>
        <v>0.13598643054688597</v>
      </c>
    </row>
    <row r="55" spans="2:24" x14ac:dyDescent="0.25">
      <c r="B55" s="7" t="s">
        <v>49</v>
      </c>
      <c r="C55" s="8">
        <v>16665</v>
      </c>
      <c r="D55" s="8">
        <v>11970.5115728499</v>
      </c>
      <c r="E55" s="8">
        <v>1860.78936637995</v>
      </c>
      <c r="F55" s="8">
        <v>990.33388718994604</v>
      </c>
      <c r="J55" s="30">
        <f t="shared" si="19"/>
        <v>55.640795113237324</v>
      </c>
      <c r="K55" s="30">
        <f t="shared" si="20"/>
        <v>8.4467061226909195</v>
      </c>
      <c r="L55" s="36">
        <f t="shared" si="15"/>
        <v>53.221170815081507</v>
      </c>
      <c r="M55" s="37">
        <f t="shared" si="16"/>
        <v>8.2731124828123832</v>
      </c>
      <c r="N55" s="38">
        <f t="shared" si="21"/>
        <v>100.26378590785269</v>
      </c>
      <c r="O55" s="38">
        <f t="shared" si="22"/>
        <v>97.42707426703727</v>
      </c>
      <c r="P55" s="26">
        <f t="shared" si="18"/>
        <v>95.903663229627043</v>
      </c>
      <c r="Q55" s="26">
        <f t="shared" si="17"/>
        <v>95.424788381975191</v>
      </c>
      <c r="R55" s="29" t="s">
        <v>49</v>
      </c>
      <c r="S55" s="32">
        <f t="shared" si="23"/>
        <v>0.28070734285734966</v>
      </c>
      <c r="T55" s="34">
        <f t="shared" si="24"/>
        <v>0.12834239426184979</v>
      </c>
    </row>
    <row r="56" spans="2:24" x14ac:dyDescent="0.25">
      <c r="B56" s="7" t="s">
        <v>50</v>
      </c>
      <c r="C56" s="8">
        <v>16397</v>
      </c>
      <c r="D56" s="8">
        <v>12932.91611864</v>
      </c>
      <c r="E56" s="8">
        <v>1905.0732591200299</v>
      </c>
      <c r="F56" s="8">
        <v>1074.44177517003</v>
      </c>
      <c r="J56" s="30">
        <f t="shared" si="19"/>
        <v>55.33747602727852</v>
      </c>
      <c r="K56" s="30">
        <f t="shared" si="20"/>
        <v>8.3024348078199814</v>
      </c>
      <c r="L56" s="36">
        <f t="shared" ref="L56:L81" si="25">F56/E56*100</f>
        <v>56.398974161567104</v>
      </c>
      <c r="M56" s="37">
        <f t="shared" ref="M56:M81" si="26">F56/D56*100</f>
        <v>8.3078074992031752</v>
      </c>
      <c r="N56" s="38">
        <f t="shared" si="21"/>
        <v>99.717209967763296</v>
      </c>
      <c r="O56" s="38">
        <f t="shared" si="22"/>
        <v>95.763001680117895</v>
      </c>
      <c r="P56" s="26">
        <f t="shared" si="18"/>
        <v>101.63001192289882</v>
      </c>
      <c r="Q56" s="26">
        <f t="shared" si="17"/>
        <v>95.82497206180291</v>
      </c>
      <c r="R56" s="29" t="s">
        <v>50</v>
      </c>
      <c r="S56" s="32">
        <f t="shared" si="23"/>
        <v>0.17466151908620176</v>
      </c>
      <c r="T56" s="34">
        <f t="shared" si="24"/>
        <v>0.11926624568164332</v>
      </c>
    </row>
    <row r="57" spans="2:24" x14ac:dyDescent="0.25">
      <c r="B57" s="7" t="s">
        <v>51</v>
      </c>
      <c r="C57" s="8">
        <v>16537</v>
      </c>
      <c r="D57" s="8">
        <v>13479.59039001</v>
      </c>
      <c r="E57" s="8">
        <v>1993.6253211400001</v>
      </c>
      <c r="F57" s="8">
        <v>1138.52993429</v>
      </c>
      <c r="J57" s="30">
        <f t="shared" si="19"/>
        <v>55.362972936006102</v>
      </c>
      <c r="K57" s="30">
        <f t="shared" si="20"/>
        <v>8.27134686519517</v>
      </c>
      <c r="L57" s="36">
        <f t="shared" si="25"/>
        <v>57.108520955129258</v>
      </c>
      <c r="M57" s="37">
        <f t="shared" si="26"/>
        <v>8.4463244160133222</v>
      </c>
      <c r="N57" s="38">
        <f t="shared" si="21"/>
        <v>99.763154972552897</v>
      </c>
      <c r="O57" s="38">
        <f t="shared" si="22"/>
        <v>95.404423170232207</v>
      </c>
      <c r="P57" s="26">
        <f t="shared" si="18"/>
        <v>102.90860342498888</v>
      </c>
      <c r="Q57" s="26">
        <f t="shared" si="17"/>
        <v>97.422671537229192</v>
      </c>
      <c r="R57" s="29" t="s">
        <v>51</v>
      </c>
      <c r="S57" s="32">
        <f t="shared" si="23"/>
        <v>-1.2181033432710708E-2</v>
      </c>
      <c r="T57" s="34">
        <f t="shared" si="24"/>
        <v>9.5287698980886543E-2</v>
      </c>
    </row>
    <row r="58" spans="2:24" x14ac:dyDescent="0.25">
      <c r="B58" s="7" t="s">
        <v>52</v>
      </c>
      <c r="C58" s="8">
        <v>16630</v>
      </c>
      <c r="D58" s="8">
        <v>11915.312982760001</v>
      </c>
      <c r="E58" s="8">
        <v>1784.9647897300299</v>
      </c>
      <c r="F58" s="8">
        <v>974.96986918002801</v>
      </c>
      <c r="J58" s="30">
        <f t="shared" si="19"/>
        <v>54.223926498994672</v>
      </c>
      <c r="K58" s="30">
        <f t="shared" si="20"/>
        <v>8.0624841203129431</v>
      </c>
      <c r="L58" s="36">
        <f t="shared" si="25"/>
        <v>54.62123817733621</v>
      </c>
      <c r="M58" s="37">
        <f t="shared" si="26"/>
        <v>8.1824948332510452</v>
      </c>
      <c r="N58" s="38">
        <f t="shared" si="21"/>
        <v>97.710612267740856</v>
      </c>
      <c r="O58" s="38">
        <f t="shared" si="22"/>
        <v>92.99533187929768</v>
      </c>
      <c r="P58" s="26">
        <f t="shared" si="18"/>
        <v>98.426561293538455</v>
      </c>
      <c r="Q58" s="26">
        <f t="shared" si="17"/>
        <v>94.379574739464303</v>
      </c>
      <c r="R58" s="29" t="s">
        <v>52</v>
      </c>
      <c r="S58" s="32">
        <f t="shared" si="23"/>
        <v>1.8113467777208347E-2</v>
      </c>
      <c r="T58" s="34">
        <f t="shared" si="24"/>
        <v>7.3964598905481488E-2</v>
      </c>
    </row>
    <row r="59" spans="2:24" x14ac:dyDescent="0.25">
      <c r="B59" s="7" t="s">
        <v>53</v>
      </c>
      <c r="C59" s="8">
        <v>16812</v>
      </c>
      <c r="D59" s="8">
        <v>13065.889489319999</v>
      </c>
      <c r="E59" s="8">
        <v>1996.70856034996</v>
      </c>
      <c r="F59" s="8">
        <v>1064.7080694199601</v>
      </c>
      <c r="J59" s="30">
        <f t="shared" si="19"/>
        <v>53.996311891752114</v>
      </c>
      <c r="K59" s="30">
        <f t="shared" si="20"/>
        <v>7.9914453036257189</v>
      </c>
      <c r="L59" s="31">
        <f t="shared" si="25"/>
        <v>53.323158449991837</v>
      </c>
      <c r="M59" s="26">
        <f t="shared" si="26"/>
        <v>8.1487607123131394</v>
      </c>
      <c r="N59" s="30">
        <f t="shared" si="21"/>
        <v>97.300454537183228</v>
      </c>
      <c r="O59" s="30">
        <f t="shared" si="22"/>
        <v>92.175946906185374</v>
      </c>
      <c r="P59" s="26">
        <f t="shared" si="18"/>
        <v>96.087443248785405</v>
      </c>
      <c r="Q59" s="26">
        <f t="shared" si="17"/>
        <v>93.990474342432435</v>
      </c>
      <c r="R59" s="29" t="s">
        <v>53</v>
      </c>
      <c r="S59" s="32">
        <f t="shared" si="23"/>
        <v>7.5100108349366312E-2</v>
      </c>
      <c r="T59" s="34">
        <f t="shared" si="24"/>
        <v>4.7957156862847454E-2</v>
      </c>
    </row>
    <row r="60" spans="2:24" x14ac:dyDescent="0.25">
      <c r="B60" s="7" t="s">
        <v>54</v>
      </c>
      <c r="C60" s="8">
        <v>16477</v>
      </c>
      <c r="D60" s="8">
        <v>12763.3885792</v>
      </c>
      <c r="E60" s="8">
        <v>1839.6500802037599</v>
      </c>
      <c r="F60" s="8">
        <v>953.725898629212</v>
      </c>
      <c r="J60" s="30">
        <f t="shared" si="19"/>
        <v>53.079869221490803</v>
      </c>
      <c r="K60" s="30">
        <f t="shared" si="20"/>
        <v>7.7602223557935135</v>
      </c>
      <c r="L60" s="31">
        <f t="shared" si="25"/>
        <v>51.842788413521404</v>
      </c>
      <c r="M60" s="26">
        <f t="shared" si="26"/>
        <v>7.4723565196742667</v>
      </c>
      <c r="N60" s="30">
        <f t="shared" si="21"/>
        <v>95.649040111833997</v>
      </c>
      <c r="O60" s="30">
        <f t="shared" si="22"/>
        <v>89.508945712646167</v>
      </c>
      <c r="P60" s="26">
        <f t="shared" si="18"/>
        <v>93.419841103650725</v>
      </c>
      <c r="Q60" s="26">
        <f t="shared" si="17"/>
        <v>86.188606898064819</v>
      </c>
      <c r="R60" s="29" t="s">
        <v>54</v>
      </c>
      <c r="S60" s="32">
        <f t="shared" ref="S60:S81" si="27">F60/F56-1</f>
        <v>-0.11235218076076281</v>
      </c>
      <c r="T60" s="34">
        <f t="shared" si="24"/>
        <v>5.4593387465235593E-4</v>
      </c>
    </row>
    <row r="61" spans="2:24" x14ac:dyDescent="0.25">
      <c r="B61" s="7" t="s">
        <v>55</v>
      </c>
      <c r="C61" s="8">
        <v>16655</v>
      </c>
      <c r="D61" s="8">
        <v>14220.144898889899</v>
      </c>
      <c r="E61" s="8">
        <v>2065.3243683936998</v>
      </c>
      <c r="F61" s="8">
        <v>1160.6722799178899</v>
      </c>
      <c r="J61" s="30">
        <f t="shared" si="19"/>
        <v>50.122674215609052</v>
      </c>
      <c r="K61" s="30">
        <f t="shared" si="20"/>
        <v>7.0341768364847166</v>
      </c>
      <c r="L61" s="31">
        <f t="shared" si="25"/>
        <v>56.198062526158999</v>
      </c>
      <c r="M61" s="26">
        <f t="shared" si="26"/>
        <v>8.1621691492644235</v>
      </c>
      <c r="N61" s="30">
        <f t="shared" si="21"/>
        <v>90.320223973350025</v>
      </c>
      <c r="O61" s="30">
        <f t="shared" si="22"/>
        <v>81.134498951568034</v>
      </c>
      <c r="P61" s="26">
        <f t="shared" si="18"/>
        <v>101.2679725027583</v>
      </c>
      <c r="Q61" s="26">
        <f t="shared" si="17"/>
        <v>94.145131644779951</v>
      </c>
      <c r="R61" s="29" t="s">
        <v>55</v>
      </c>
      <c r="S61" s="32">
        <f t="shared" si="27"/>
        <v>1.9448189249146264E-2</v>
      </c>
      <c r="T61" s="34">
        <f t="shared" si="24"/>
        <v>-1.5568209447090189E-2</v>
      </c>
      <c r="X61" s="23"/>
    </row>
    <row r="62" spans="2:24" x14ac:dyDescent="0.25">
      <c r="B62" s="7" t="s">
        <v>56</v>
      </c>
      <c r="C62" s="8">
        <v>16764</v>
      </c>
      <c r="D62" s="8">
        <v>12314.07173543</v>
      </c>
      <c r="E62" s="8">
        <v>1753.89705711189</v>
      </c>
      <c r="F62" s="8">
        <v>893.70644485505295</v>
      </c>
      <c r="J62" s="30">
        <f t="shared" si="19"/>
        <v>50.823802729737892</v>
      </c>
      <c r="K62" s="30">
        <f t="shared" si="20"/>
        <v>7.2108683209301487</v>
      </c>
      <c r="L62" s="31">
        <f t="shared" si="25"/>
        <v>50.955467496290964</v>
      </c>
      <c r="M62" s="26">
        <f t="shared" si="26"/>
        <v>7.2576030419222279</v>
      </c>
      <c r="N62" s="30">
        <f t="shared" si="21"/>
        <v>91.583645876136259</v>
      </c>
      <c r="O62" s="30">
        <f t="shared" si="22"/>
        <v>83.172516390244368</v>
      </c>
      <c r="P62" s="26">
        <f t="shared" si="18"/>
        <v>91.820903592141534</v>
      </c>
      <c r="Q62" s="26">
        <f t="shared" si="17"/>
        <v>83.711569965307547</v>
      </c>
      <c r="R62" s="29" t="s">
        <v>56</v>
      </c>
      <c r="S62" s="32">
        <f t="shared" si="27"/>
        <v>-8.3349677660622956E-2</v>
      </c>
      <c r="T62" s="34">
        <f t="shared" si="24"/>
        <v>-2.0821076306517458E-2</v>
      </c>
      <c r="W62" s="23"/>
      <c r="X62" s="23"/>
    </row>
    <row r="63" spans="2:24" x14ac:dyDescent="0.25">
      <c r="B63" s="7" t="s">
        <v>57</v>
      </c>
      <c r="C63" s="8">
        <v>16938</v>
      </c>
      <c r="D63" s="8">
        <v>13316.33639943</v>
      </c>
      <c r="E63" s="8">
        <v>1683.08517988111</v>
      </c>
      <c r="F63" s="8">
        <v>698.38573377961404</v>
      </c>
      <c r="J63" s="30">
        <f t="shared" si="19"/>
        <v>50.766419543153752</v>
      </c>
      <c r="K63" s="30">
        <f t="shared" si="20"/>
        <v>7.2851048300814831</v>
      </c>
      <c r="L63" s="31">
        <f t="shared" si="25"/>
        <v>41.494378426464827</v>
      </c>
      <c r="M63" s="26">
        <f t="shared" si="26"/>
        <v>5.24457863507795</v>
      </c>
      <c r="N63" s="30">
        <f t="shared" si="21"/>
        <v>91.48024232982327</v>
      </c>
      <c r="O63" s="30">
        <f t="shared" si="22"/>
        <v>84.02878459531226</v>
      </c>
      <c r="P63" s="26">
        <f t="shared" si="18"/>
        <v>74.772178694849529</v>
      </c>
      <c r="Q63" s="26">
        <f t="shared" si="17"/>
        <v>60.492687298119876</v>
      </c>
      <c r="R63" s="29" t="s">
        <v>57</v>
      </c>
      <c r="S63" s="32">
        <f t="shared" si="27"/>
        <v>-0.34405894550974336</v>
      </c>
      <c r="T63" s="34">
        <f t="shared" si="24"/>
        <v>-1.7602669264826183E-2</v>
      </c>
      <c r="W63" s="23"/>
      <c r="X63" s="23"/>
    </row>
    <row r="64" spans="2:24" x14ac:dyDescent="0.25">
      <c r="B64" s="7" t="s">
        <v>58</v>
      </c>
      <c r="C64" s="8">
        <v>16787</v>
      </c>
      <c r="D64" s="8">
        <v>13792.47118769</v>
      </c>
      <c r="E64" s="8">
        <v>2064.3344819610102</v>
      </c>
      <c r="F64" s="8">
        <v>1128.1031083505</v>
      </c>
      <c r="J64" s="30">
        <f t="shared" si="19"/>
        <v>50.828010430712538</v>
      </c>
      <c r="K64" s="30">
        <f t="shared" si="20"/>
        <v>7.3560060396532574</v>
      </c>
      <c r="L64" s="31">
        <f t="shared" si="25"/>
        <v>54.647302470036777</v>
      </c>
      <c r="M64" s="26">
        <f t="shared" si="26"/>
        <v>8.1791224574559926</v>
      </c>
      <c r="N64" s="30">
        <f t="shared" si="21"/>
        <v>91.591228083199027</v>
      </c>
      <c r="O64" s="30">
        <f t="shared" si="22"/>
        <v>84.846582362895944</v>
      </c>
      <c r="P64" s="26">
        <f t="shared" si="18"/>
        <v>98.473528714795648</v>
      </c>
      <c r="Q64" s="26">
        <f t="shared" si="17"/>
        <v>94.340676652770085</v>
      </c>
      <c r="R64" s="29" t="s">
        <v>58</v>
      </c>
      <c r="S64" s="32">
        <f t="shared" si="27"/>
        <v>0.1828378677478717</v>
      </c>
      <c r="T64" s="34">
        <f t="shared" si="24"/>
        <v>1.7756005203991683E-2</v>
      </c>
      <c r="W64" s="23"/>
      <c r="X64" s="23"/>
    </row>
    <row r="65" spans="2:24" x14ac:dyDescent="0.25">
      <c r="B65" s="7" t="s">
        <v>59</v>
      </c>
      <c r="C65" s="8">
        <v>16949</v>
      </c>
      <c r="D65" s="8">
        <v>14396.677868999999</v>
      </c>
      <c r="E65" s="8">
        <v>2175.9220202285501</v>
      </c>
      <c r="F65" s="8">
        <v>1217.8315638773299</v>
      </c>
      <c r="J65" s="30">
        <f t="shared" si="19"/>
        <v>52.668036152836024</v>
      </c>
      <c r="K65" s="30">
        <f t="shared" si="20"/>
        <v>7.9060553880496762</v>
      </c>
      <c r="L65" s="31">
        <f t="shared" si="25"/>
        <v>55.968529779822433</v>
      </c>
      <c r="M65" s="26">
        <f t="shared" si="26"/>
        <v>8.4591151858697611</v>
      </c>
      <c r="N65" s="30">
        <f t="shared" si="21"/>
        <v>94.906923782594959</v>
      </c>
      <c r="O65" s="30">
        <f t="shared" si="22"/>
        <v>91.191031659266272</v>
      </c>
      <c r="P65" s="26">
        <f t="shared" si="18"/>
        <v>100.85435831750638</v>
      </c>
      <c r="Q65" s="26">
        <f t="shared" si="17"/>
        <v>97.570204465051575</v>
      </c>
      <c r="R65" s="29" t="s">
        <v>59</v>
      </c>
      <c r="S65" s="32">
        <f t="shared" si="27"/>
        <v>4.9246703784020518E-2</v>
      </c>
      <c r="T65" s="34">
        <f t="shared" si="24"/>
        <v>5.3429321571838453E-2</v>
      </c>
      <c r="W65" s="23"/>
      <c r="X65" s="23"/>
    </row>
    <row r="66" spans="2:24" x14ac:dyDescent="0.25">
      <c r="B66" s="7" t="s">
        <v>60</v>
      </c>
      <c r="C66" s="8">
        <v>17041</v>
      </c>
      <c r="D66" s="8">
        <v>12599.98166223</v>
      </c>
      <c r="E66" s="8">
        <v>1855.77505842242</v>
      </c>
      <c r="F66" s="8">
        <v>950.19081001701898</v>
      </c>
      <c r="J66" s="30">
        <f t="shared" si="19"/>
        <v>53.619620266645171</v>
      </c>
      <c r="K66" s="30">
        <f t="shared" si="20"/>
        <v>8.3716603274124708</v>
      </c>
      <c r="L66" s="31">
        <f t="shared" si="25"/>
        <v>51.201831046526124</v>
      </c>
      <c r="M66" s="26">
        <f t="shared" si="26"/>
        <v>7.5412078802093276</v>
      </c>
      <c r="N66" s="30">
        <f t="shared" si="21"/>
        <v>96.621662503817433</v>
      </c>
      <c r="O66" s="30">
        <f t="shared" si="22"/>
        <v>96.561471490780974</v>
      </c>
      <c r="P66" s="26">
        <f t="shared" si="18"/>
        <v>92.264846605644593</v>
      </c>
      <c r="Q66" s="26">
        <f t="shared" si="17"/>
        <v>86.982761035642284</v>
      </c>
      <c r="R66" s="29" t="s">
        <v>60</v>
      </c>
      <c r="S66" s="32">
        <f t="shared" si="27"/>
        <v>6.3202369734647101E-2</v>
      </c>
      <c r="T66" s="34">
        <f t="shared" si="24"/>
        <v>5.8893976944769139E-2</v>
      </c>
      <c r="W66" s="23"/>
      <c r="X66" s="23"/>
    </row>
    <row r="67" spans="2:24" x14ac:dyDescent="0.25">
      <c r="B67" s="29" t="s">
        <v>61</v>
      </c>
      <c r="C67" s="8">
        <v>17186</v>
      </c>
      <c r="D67" s="8">
        <v>13199.80469565</v>
      </c>
      <c r="E67" s="8">
        <v>2011.4754457771201</v>
      </c>
      <c r="F67" s="8">
        <v>982.69589581216701</v>
      </c>
      <c r="G67" s="28"/>
      <c r="H67" s="28"/>
      <c r="I67" s="28"/>
      <c r="J67" s="30">
        <f t="shared" si="19"/>
        <v>53.382847897782234</v>
      </c>
      <c r="K67" s="30">
        <f t="shared" si="20"/>
        <v>8.4759003104698802</v>
      </c>
      <c r="L67" s="31">
        <f t="shared" si="25"/>
        <v>48.854481314958782</v>
      </c>
      <c r="M67" s="26">
        <f t="shared" si="26"/>
        <v>7.4447760286636271</v>
      </c>
      <c r="N67" s="30">
        <f t="shared" si="21"/>
        <v>96.195002639373456</v>
      </c>
      <c r="O67" s="30">
        <f t="shared" si="22"/>
        <v>97.763809588426724</v>
      </c>
      <c r="P67" s="26">
        <f t="shared" si="18"/>
        <v>88.034961492433268</v>
      </c>
      <c r="Q67" s="26">
        <f t="shared" si="17"/>
        <v>85.870484483601217</v>
      </c>
      <c r="R67" s="29" t="s">
        <v>61</v>
      </c>
      <c r="S67" s="32">
        <f t="shared" si="27"/>
        <v>0.40709617662704334</v>
      </c>
      <c r="T67" s="34">
        <f t="shared" si="24"/>
        <v>8.6756197421271788E-2</v>
      </c>
      <c r="W67" s="23"/>
      <c r="X67" s="23"/>
    </row>
    <row r="68" spans="2:24" x14ac:dyDescent="0.25">
      <c r="B68" s="7" t="s">
        <v>62</v>
      </c>
      <c r="C68" s="8">
        <v>16927</v>
      </c>
      <c r="D68" s="8">
        <v>13296.4280694799</v>
      </c>
      <c r="E68" s="8">
        <v>2284.1459697290302</v>
      </c>
      <c r="F68" s="8">
        <v>1335.1664376715901</v>
      </c>
      <c r="J68" s="30">
        <f t="shared" si="19"/>
        <v>55.42958681401737</v>
      </c>
      <c r="K68" s="30">
        <f t="shared" si="20"/>
        <v>9.1246879907866258</v>
      </c>
      <c r="L68" s="31">
        <f t="shared" si="25"/>
        <v>58.453638925273324</v>
      </c>
      <c r="M68" s="26">
        <f t="shared" si="26"/>
        <v>10.041542214907166</v>
      </c>
      <c r="N68" s="30">
        <f t="shared" si="21"/>
        <v>99.883192071049081</v>
      </c>
      <c r="O68" s="30">
        <f t="shared" si="22"/>
        <v>105.24713913672896</v>
      </c>
      <c r="P68" s="26">
        <f t="shared" si="18"/>
        <v>105.33248359968546</v>
      </c>
      <c r="Q68" s="26">
        <f t="shared" si="17"/>
        <v>115.82243597882879</v>
      </c>
      <c r="R68" s="29" t="s">
        <v>62</v>
      </c>
      <c r="S68" s="32">
        <f t="shared" si="27"/>
        <v>0.18355000335373228</v>
      </c>
      <c r="T68" s="34">
        <f t="shared" si="24"/>
        <v>0.13293481173325905</v>
      </c>
      <c r="W68" s="23"/>
      <c r="X68" s="23"/>
    </row>
    <row r="69" spans="2:24" x14ac:dyDescent="0.25">
      <c r="B69" s="7" t="s">
        <v>63</v>
      </c>
      <c r="C69" s="8">
        <v>16976</v>
      </c>
      <c r="D69" s="8">
        <v>11405.96390999</v>
      </c>
      <c r="E69" s="8">
        <v>1840.01349109285</v>
      </c>
      <c r="F69" s="8">
        <v>1012.40192459402</v>
      </c>
      <c r="J69" s="30">
        <f t="shared" si="19"/>
        <v>57.682350361364428</v>
      </c>
      <c r="K69" s="30">
        <f t="shared" si="20"/>
        <v>9.7793421963642011</v>
      </c>
      <c r="L69" s="31">
        <f t="shared" si="25"/>
        <v>55.021440304370714</v>
      </c>
      <c r="M69" s="26">
        <f t="shared" si="26"/>
        <v>8.8760751180994006</v>
      </c>
      <c r="N69" s="30">
        <f t="shared" si="21"/>
        <v>103.94263445594922</v>
      </c>
      <c r="O69" s="30">
        <f t="shared" si="22"/>
        <v>112.79813510836524</v>
      </c>
      <c r="P69" s="26">
        <f t="shared" si="18"/>
        <v>99.147718859730531</v>
      </c>
      <c r="Q69" s="26">
        <f t="shared" si="17"/>
        <v>102.3795568556346</v>
      </c>
      <c r="R69" s="29" t="s">
        <v>63</v>
      </c>
      <c r="S69" s="32">
        <f t="shared" si="27"/>
        <v>-0.16868477166847562</v>
      </c>
      <c r="T69" s="34">
        <f t="shared" si="24"/>
        <v>0.1506346289943099</v>
      </c>
      <c r="W69" s="23"/>
      <c r="X69" s="23"/>
    </row>
    <row r="70" spans="2:24" x14ac:dyDescent="0.25">
      <c r="B70" s="7" t="s">
        <v>64</v>
      </c>
      <c r="C70" s="8">
        <v>17074</v>
      </c>
      <c r="D70" s="8">
        <v>12838.69753976</v>
      </c>
      <c r="E70" s="8">
        <v>2191.2830593956601</v>
      </c>
      <c r="F70" s="8">
        <v>1301.37642238899</v>
      </c>
      <c r="J70" s="30">
        <f t="shared" si="19"/>
        <v>57.421770005864332</v>
      </c>
      <c r="K70" s="30">
        <f t="shared" si="20"/>
        <v>9.3483211117257152</v>
      </c>
      <c r="L70" s="31">
        <f t="shared" si="25"/>
        <v>59.388786711466665</v>
      </c>
      <c r="M70" s="26">
        <f t="shared" si="26"/>
        <v>10.136358601476308</v>
      </c>
      <c r="N70" s="30">
        <f t="shared" si="21"/>
        <v>103.47307299618787</v>
      </c>
      <c r="O70" s="30">
        <f t="shared" si="22"/>
        <v>107.82659678161752</v>
      </c>
      <c r="P70" s="26">
        <f t="shared" si="18"/>
        <v>107.01760433234703</v>
      </c>
      <c r="Q70" s="26">
        <f t="shared" si="17"/>
        <v>116.91607922885123</v>
      </c>
      <c r="R70" s="29" t="s">
        <v>64</v>
      </c>
      <c r="S70" s="32">
        <f t="shared" si="27"/>
        <v>0.36959483155354977</v>
      </c>
      <c r="T70" s="34">
        <f t="shared" si="24"/>
        <v>0.19670785561577989</v>
      </c>
      <c r="W70" s="23"/>
      <c r="X70" s="23"/>
    </row>
    <row r="71" spans="2:24" x14ac:dyDescent="0.25">
      <c r="B71" s="7" t="s">
        <v>65</v>
      </c>
      <c r="C71" s="8">
        <v>17233</v>
      </c>
      <c r="D71" s="8">
        <v>14138.596591793401</v>
      </c>
      <c r="E71" s="8">
        <v>2458.8427398890899</v>
      </c>
      <c r="F71" s="8">
        <v>1422.82251864658</v>
      </c>
      <c r="J71" s="30">
        <f t="shared" si="19"/>
        <v>59.023362327060205</v>
      </c>
      <c r="K71" s="30">
        <f t="shared" si="20"/>
        <v>9.3570980326054567</v>
      </c>
      <c r="L71" s="31">
        <f t="shared" si="25"/>
        <v>57.865535504347001</v>
      </c>
      <c r="M71" s="26">
        <f t="shared" si="26"/>
        <v>10.063392850973923</v>
      </c>
      <c r="N71" s="30">
        <f t="shared" si="21"/>
        <v>106.3591156790294</v>
      </c>
      <c r="O71" s="30">
        <f t="shared" si="22"/>
        <v>107.92783266102018</v>
      </c>
      <c r="P71" s="26">
        <f t="shared" si="18"/>
        <v>104.2727310320338</v>
      </c>
      <c r="Q71" s="26">
        <f t="shared" si="17"/>
        <v>116.07446837014631</v>
      </c>
      <c r="R71" s="29" t="s">
        <v>65</v>
      </c>
      <c r="S71" s="32">
        <f t="shared" si="27"/>
        <v>0.44787672840605719</v>
      </c>
      <c r="T71" s="34">
        <f t="shared" si="24"/>
        <v>0.20956742118882771</v>
      </c>
      <c r="W71" s="23"/>
      <c r="X71" s="23"/>
    </row>
    <row r="72" spans="2:24" x14ac:dyDescent="0.25">
      <c r="B72" s="7" t="s">
        <v>66</v>
      </c>
      <c r="C72" s="8">
        <v>17134</v>
      </c>
      <c r="D72" s="8">
        <v>15746.816837959999</v>
      </c>
      <c r="E72" s="8">
        <v>2281.3182388457699</v>
      </c>
      <c r="F72" s="8">
        <v>1309.7348573638201</v>
      </c>
      <c r="J72" s="30">
        <f t="shared" si="19"/>
        <v>58.380202447360894</v>
      </c>
      <c r="K72" s="30">
        <f t="shared" si="20"/>
        <v>8.716487667562383</v>
      </c>
      <c r="L72" s="31">
        <f t="shared" si="25"/>
        <v>57.411317503272961</v>
      </c>
      <c r="M72" s="26">
        <f t="shared" si="26"/>
        <v>8.3174578763532256</v>
      </c>
      <c r="N72" s="30">
        <f t="shared" si="21"/>
        <v>105.20015228982093</v>
      </c>
      <c r="O72" s="30">
        <f t="shared" si="22"/>
        <v>100.53882294472119</v>
      </c>
      <c r="P72" s="26">
        <f t="shared" si="18"/>
        <v>103.45423776064011</v>
      </c>
      <c r="Q72" s="26">
        <f t="shared" si="17"/>
        <v>95.936282671837887</v>
      </c>
      <c r="R72" s="29" t="s">
        <v>66</v>
      </c>
      <c r="S72" s="32">
        <f t="shared" si="27"/>
        <v>-1.9047498192150791E-2</v>
      </c>
      <c r="T72" s="34">
        <f t="shared" si="24"/>
        <v>0.17962165419318518</v>
      </c>
      <c r="W72" s="23"/>
      <c r="X72" s="23"/>
    </row>
    <row r="73" spans="2:24" x14ac:dyDescent="0.25">
      <c r="B73" s="7" t="s">
        <v>67</v>
      </c>
      <c r="C73" s="8">
        <v>17322</v>
      </c>
      <c r="D73" s="8">
        <v>18104.283303139899</v>
      </c>
      <c r="E73" s="8">
        <v>2626.3443070099602</v>
      </c>
      <c r="F73" s="8">
        <v>1613.30578006567</v>
      </c>
      <c r="J73" s="30">
        <f t="shared" si="19"/>
        <v>55.921469947215897</v>
      </c>
      <c r="K73" s="30">
        <f t="shared" si="20"/>
        <v>7.5495729203612179</v>
      </c>
      <c r="L73" s="31">
        <f t="shared" si="25"/>
        <v>61.427809589154215</v>
      </c>
      <c r="M73" s="26">
        <f t="shared" si="26"/>
        <v>8.9111828016183772</v>
      </c>
      <c r="N73" s="30">
        <f t="shared" si="21"/>
        <v>100.76955728309056</v>
      </c>
      <c r="O73" s="30">
        <f t="shared" si="22"/>
        <v>87.079246147860829</v>
      </c>
      <c r="P73" s="26">
        <f t="shared" si="18"/>
        <v>110.6918895910967</v>
      </c>
      <c r="Q73" s="26">
        <f t="shared" si="17"/>
        <v>102.78450037324538</v>
      </c>
      <c r="R73" s="29" t="s">
        <v>67</v>
      </c>
      <c r="S73" s="32">
        <f t="shared" si="27"/>
        <v>0.59354278263804816</v>
      </c>
      <c r="T73" s="34">
        <f t="shared" si="24"/>
        <v>0.1367986029484794</v>
      </c>
      <c r="W73" s="23"/>
      <c r="X73" s="23"/>
    </row>
    <row r="74" spans="2:24" x14ac:dyDescent="0.25">
      <c r="B74" s="7" t="s">
        <v>68</v>
      </c>
      <c r="C74" s="8">
        <v>17449</v>
      </c>
      <c r="D74" s="8">
        <v>16904.789726160001</v>
      </c>
      <c r="E74" s="8">
        <v>2253.50508620237</v>
      </c>
      <c r="F74" s="8">
        <v>1280.35476677103</v>
      </c>
      <c r="J74" s="30">
        <f t="shared" si="19"/>
        <v>54.322539701661434</v>
      </c>
      <c r="K74" s="30">
        <f t="shared" si="20"/>
        <v>6.9053535530239269</v>
      </c>
      <c r="L74" s="31">
        <f t="shared" si="25"/>
        <v>56.816147192669398</v>
      </c>
      <c r="M74" s="26">
        <f t="shared" si="26"/>
        <v>7.5739171413040012</v>
      </c>
      <c r="N74" s="30">
        <f t="shared" si="21"/>
        <v>97.888311616208938</v>
      </c>
      <c r="O74" s="30">
        <f t="shared" si="22"/>
        <v>79.648609017343659</v>
      </c>
      <c r="P74" s="26">
        <f t="shared" si="18"/>
        <v>102.3817507755131</v>
      </c>
      <c r="Q74" s="26">
        <f t="shared" si="17"/>
        <v>87.360040363655116</v>
      </c>
      <c r="R74" s="29" t="s">
        <v>68</v>
      </c>
      <c r="S74" s="32">
        <f t="shared" si="27"/>
        <v>-1.6153401319020211E-2</v>
      </c>
      <c r="T74" s="34">
        <f t="shared" si="24"/>
        <v>0.11713324783661606</v>
      </c>
      <c r="W74" s="23"/>
      <c r="X74" s="23"/>
    </row>
    <row r="75" spans="2:24" x14ac:dyDescent="0.25">
      <c r="B75" s="7" t="s">
        <v>69</v>
      </c>
      <c r="C75" s="8">
        <v>17594</v>
      </c>
      <c r="D75" s="8">
        <v>19049.015260696098</v>
      </c>
      <c r="E75" s="8">
        <v>2139.9567131223398</v>
      </c>
      <c r="F75" s="8">
        <v>1027.83416683117</v>
      </c>
      <c r="J75" s="30">
        <f t="shared" si="19"/>
        <v>54.874021141523023</v>
      </c>
      <c r="K75" s="30">
        <f t="shared" si="20"/>
        <v>6.8458831329429231</v>
      </c>
      <c r="L75" s="31">
        <f t="shared" si="25"/>
        <v>48.030605503767006</v>
      </c>
      <c r="M75" s="26">
        <f t="shared" si="26"/>
        <v>5.3957338621692639</v>
      </c>
      <c r="N75" s="30">
        <f t="shared" si="21"/>
        <v>98.882071984045268</v>
      </c>
      <c r="O75" s="30">
        <f t="shared" si="22"/>
        <v>78.962657718723349</v>
      </c>
      <c r="P75" s="26">
        <f t="shared" si="18"/>
        <v>86.550351005112276</v>
      </c>
      <c r="Q75" s="26">
        <f t="shared" si="17"/>
        <v>62.236161182704933</v>
      </c>
      <c r="R75" s="29" t="s">
        <v>69</v>
      </c>
      <c r="S75" s="32">
        <f t="shared" si="27"/>
        <v>-0.2776090107086101</v>
      </c>
      <c r="T75" s="34">
        <f t="shared" si="24"/>
        <v>8.9596324063043201E-2</v>
      </c>
      <c r="W75" s="23"/>
      <c r="X75" s="23"/>
    </row>
    <row r="76" spans="2:24" x14ac:dyDescent="0.25">
      <c r="B76" s="7" t="s">
        <v>3</v>
      </c>
      <c r="C76" s="8">
        <v>17323</v>
      </c>
      <c r="D76" s="8">
        <v>20039.8371041424</v>
      </c>
      <c r="E76" s="8">
        <v>2255.0024714915098</v>
      </c>
      <c r="F76" s="8">
        <v>1150.40296239593</v>
      </c>
      <c r="J76" s="30">
        <f t="shared" si="19"/>
        <v>53.821385995263796</v>
      </c>
      <c r="K76" s="30">
        <f t="shared" si="20"/>
        <v>6.5094615025542124</v>
      </c>
      <c r="L76" s="31">
        <f t="shared" si="25"/>
        <v>51.015596521055137</v>
      </c>
      <c r="M76" s="26">
        <f t="shared" si="26"/>
        <v>5.7405804070040682</v>
      </c>
      <c r="N76" s="30">
        <f t="shared" si="21"/>
        <v>96.985240985695512</v>
      </c>
      <c r="O76" s="30">
        <f t="shared" si="22"/>
        <v>75.082260473592626</v>
      </c>
      <c r="P76" s="26">
        <f t="shared" si="18"/>
        <v>91.929255093113682</v>
      </c>
      <c r="Q76" s="26">
        <f t="shared" si="17"/>
        <v>66.213734149769209</v>
      </c>
      <c r="R76" s="29" t="s">
        <v>3</v>
      </c>
      <c r="S76" s="32">
        <f t="shared" si="27"/>
        <v>-0.1216520229816489</v>
      </c>
      <c r="T76" s="34">
        <f t="shared" si="24"/>
        <v>0.10386243235118743</v>
      </c>
      <c r="W76" s="23"/>
      <c r="X76" s="23"/>
    </row>
    <row r="77" spans="2:24" x14ac:dyDescent="0.25">
      <c r="B77" s="7" t="s">
        <v>4</v>
      </c>
      <c r="C77" s="8">
        <v>17475</v>
      </c>
      <c r="D77" s="8">
        <v>22995.446881420001</v>
      </c>
      <c r="E77" s="8">
        <v>3134.2877190639601</v>
      </c>
      <c r="F77" s="8">
        <v>1994.4643522128499</v>
      </c>
      <c r="J77" s="30">
        <f t="shared" si="19"/>
        <v>55.68929257745328</v>
      </c>
      <c r="K77" s="30">
        <f t="shared" si="20"/>
        <v>7.1570485960101617</v>
      </c>
      <c r="L77" s="31">
        <f t="shared" si="25"/>
        <v>63.633735348600574</v>
      </c>
      <c r="M77" s="26">
        <f t="shared" si="26"/>
        <v>8.6733011212943598</v>
      </c>
      <c r="N77" s="30">
        <f t="shared" si="21"/>
        <v>100.35117753048006</v>
      </c>
      <c r="O77" s="30">
        <f t="shared" si="22"/>
        <v>82.551742059913963</v>
      </c>
      <c r="P77" s="26">
        <f t="shared" si="18"/>
        <v>114.66693106244203</v>
      </c>
      <c r="Q77" s="26">
        <f t="shared" si="17"/>
        <v>100.04069517876417</v>
      </c>
      <c r="R77" s="29" t="s">
        <v>4</v>
      </c>
      <c r="S77" s="32">
        <f t="shared" si="27"/>
        <v>0.23625934826295913</v>
      </c>
      <c r="T77" s="34">
        <f t="shared" si="24"/>
        <v>0.17389006061216331</v>
      </c>
      <c r="W77" s="23"/>
      <c r="X77" s="23"/>
    </row>
    <row r="78" spans="2:24" x14ac:dyDescent="0.25">
      <c r="B78" s="7" t="s">
        <v>5</v>
      </c>
      <c r="C78" s="8">
        <v>17596</v>
      </c>
      <c r="D78" s="8">
        <v>19051.424950422901</v>
      </c>
      <c r="E78" s="8">
        <v>2255.5897722289801</v>
      </c>
      <c r="F78" s="8">
        <v>1186.56668226077</v>
      </c>
      <c r="J78" s="30">
        <f t="shared" si="19"/>
        <v>59.066299672976029</v>
      </c>
      <c r="K78" s="30">
        <f t="shared" si="20"/>
        <v>8.3657987876218733</v>
      </c>
      <c r="L78" s="31">
        <f t="shared" si="25"/>
        <v>52.605606607632453</v>
      </c>
      <c r="M78" s="26">
        <f t="shared" si="26"/>
        <v>6.2282306197491577</v>
      </c>
      <c r="N78" s="30">
        <f t="shared" si="21"/>
        <v>106.43648806110258</v>
      </c>
      <c r="O78" s="30">
        <f t="shared" si="22"/>
        <v>96.493862571493054</v>
      </c>
      <c r="P78" s="26">
        <f t="shared" si="18"/>
        <v>94.794426782113987</v>
      </c>
      <c r="Q78" s="26">
        <f t="shared" si="17"/>
        <v>71.83845138313221</v>
      </c>
      <c r="R78" s="29" t="s">
        <v>5</v>
      </c>
      <c r="S78" s="32">
        <f t="shared" si="27"/>
        <v>-7.3251638486719783E-2</v>
      </c>
      <c r="T78" s="34">
        <f t="shared" si="24"/>
        <v>0.20092437520238715</v>
      </c>
      <c r="W78" s="23"/>
      <c r="X78" s="23"/>
    </row>
    <row r="79" spans="2:24" x14ac:dyDescent="0.25">
      <c r="B79" s="7" t="s">
        <v>6</v>
      </c>
      <c r="C79" s="8">
        <v>17761</v>
      </c>
      <c r="D79" s="8">
        <v>19264.712570880001</v>
      </c>
      <c r="E79" s="8">
        <v>2771.9530145751601</v>
      </c>
      <c r="F79" s="8">
        <v>1538.4957884381699</v>
      </c>
      <c r="J79" s="30">
        <f t="shared" si="19"/>
        <v>58.312215184024737</v>
      </c>
      <c r="K79" s="30">
        <f t="shared" si="20"/>
        <v>8.538748850148302</v>
      </c>
      <c r="L79" s="31">
        <f t="shared" si="25"/>
        <v>55.502231832524963</v>
      </c>
      <c r="M79" s="26">
        <f t="shared" si="26"/>
        <v>7.9860822359930612</v>
      </c>
      <c r="N79" s="30">
        <f t="shared" si="21"/>
        <v>105.07764037384769</v>
      </c>
      <c r="O79" s="30">
        <f t="shared" si="22"/>
        <v>98.4887252246385</v>
      </c>
      <c r="P79" s="26">
        <f t="shared" si="18"/>
        <v>100.01409718425055</v>
      </c>
      <c r="Q79" s="26">
        <f t="shared" si="17"/>
        <v>92.114087527990307</v>
      </c>
      <c r="R79" s="29" t="s">
        <v>6</v>
      </c>
      <c r="S79" s="32">
        <f t="shared" si="27"/>
        <v>0.49683269741983604</v>
      </c>
      <c r="T79" s="34">
        <f t="shared" ref="T79:T87" si="28">0.078396*S82+1.56291*T78-0.641306*T77</f>
        <v>0.22085424678440102</v>
      </c>
      <c r="X79" s="23"/>
    </row>
    <row r="80" spans="2:24" x14ac:dyDescent="0.25">
      <c r="B80" s="7" t="s">
        <v>7</v>
      </c>
      <c r="C80" s="8">
        <v>17479</v>
      </c>
      <c r="D80" s="8">
        <v>20455.008688229998</v>
      </c>
      <c r="E80" s="8">
        <v>3352.6263459428201</v>
      </c>
      <c r="F80" s="8">
        <v>2163.2360478602</v>
      </c>
      <c r="J80" s="30">
        <f t="shared" si="19"/>
        <v>59.175644955483911</v>
      </c>
      <c r="K80" s="30">
        <f t="shared" si="20"/>
        <v>9.1615727811837431</v>
      </c>
      <c r="L80" s="31">
        <f t="shared" si="25"/>
        <v>64.523624903146143</v>
      </c>
      <c r="M80" s="26">
        <f t="shared" si="26"/>
        <v>10.575581173450912</v>
      </c>
      <c r="N80" s="30">
        <f t="shared" si="21"/>
        <v>106.63352643866513</v>
      </c>
      <c r="O80" s="30">
        <f t="shared" si="22"/>
        <v>105.6725803869804</v>
      </c>
      <c r="P80" s="26">
        <f t="shared" si="18"/>
        <v>116.27049721560371</v>
      </c>
      <c r="Q80" s="26">
        <f t="shared" si="17"/>
        <v>121.98221619608553</v>
      </c>
      <c r="R80" s="29" t="s">
        <v>7</v>
      </c>
      <c r="S80" s="32">
        <f t="shared" si="27"/>
        <v>0.88041592256930135</v>
      </c>
      <c r="T80" s="34">
        <f t="shared" si="28"/>
        <v>0.21410171532729369</v>
      </c>
      <c r="X80" s="23"/>
    </row>
    <row r="81" spans="2:20" x14ac:dyDescent="0.25">
      <c r="B81" s="7" t="s">
        <v>8</v>
      </c>
      <c r="C81" s="8">
        <v>17619</v>
      </c>
      <c r="D81" s="8">
        <v>20144.260126730002</v>
      </c>
      <c r="E81" s="8">
        <v>3112.19297186621</v>
      </c>
      <c r="F81" s="8">
        <v>1886.5303813867899</v>
      </c>
      <c r="J81" s="30">
        <f t="shared" ref="J81" si="29">AVERAGE(L80:L83)</f>
        <v>58.672205326680057</v>
      </c>
      <c r="K81" s="30">
        <f t="shared" ref="K81" si="30">AVERAGE(M80:M83)</f>
        <v>9.241943028372777</v>
      </c>
      <c r="L81" s="31">
        <f t="shared" si="25"/>
        <v>60.617397392795411</v>
      </c>
      <c r="M81" s="26">
        <f t="shared" si="26"/>
        <v>9.3651013714000761</v>
      </c>
      <c r="N81" s="30">
        <f t="shared" ref="N81" si="31">J81/$J$53*100</f>
        <v>105.7263366140555</v>
      </c>
      <c r="O81" s="30">
        <f t="shared" ref="O81" si="32">K81/$K$53*100</f>
        <v>106.59959713504877</v>
      </c>
      <c r="P81" s="26">
        <f t="shared" si="18"/>
        <v>109.23154031342254</v>
      </c>
      <c r="Q81" s="26">
        <f t="shared" si="17"/>
        <v>108.02014579134598</v>
      </c>
      <c r="R81" s="29" t="s">
        <v>8</v>
      </c>
      <c r="S81" s="32">
        <f t="shared" si="27"/>
        <v>-5.4116771105137906E-2</v>
      </c>
      <c r="T81" s="34">
        <f t="shared" si="28"/>
        <v>0.18053602510165948</v>
      </c>
    </row>
    <row r="82" spans="2:20" x14ac:dyDescent="0.25">
      <c r="B82" s="7" t="s">
        <v>82</v>
      </c>
      <c r="C82" s="8">
        <v>17709</v>
      </c>
      <c r="D82" s="8">
        <v>16792.395321410098</v>
      </c>
      <c r="E82" s="8">
        <v>2611.9067892949001</v>
      </c>
      <c r="F82" s="8">
        <v>1464.2173338206601</v>
      </c>
      <c r="J82" s="30">
        <f t="shared" ref="J82" si="33">AVERAGE(L81:L84)</f>
        <v>57.366487338063429</v>
      </c>
      <c r="K82" s="30">
        <f t="shared" ref="K82" si="34">AVERAGE(M81:M84)</f>
        <v>9.0430704733504044</v>
      </c>
      <c r="L82" s="31">
        <f t="shared" ref="L82" si="35">F82/E82*100</f>
        <v>56.059325693469106</v>
      </c>
      <c r="M82" s="26">
        <f t="shared" ref="M82" si="36">F82/D82*100</f>
        <v>8.7195263438909212</v>
      </c>
      <c r="N82" s="30">
        <f t="shared" ref="N82" si="37">J82/$J$53*100</f>
        <v>103.37345454973101</v>
      </c>
      <c r="O82" s="30">
        <f t="shared" ref="O82" si="38">K82/$K$53*100</f>
        <v>104.30573596521472</v>
      </c>
      <c r="P82" s="26">
        <f t="shared" ref="P82" si="39">L82/$J$53*100</f>
        <v>101.0179710413837</v>
      </c>
      <c r="Q82" s="26">
        <f t="shared" ref="Q82" si="40">M82/$K$53*100</f>
        <v>100.57387203249975</v>
      </c>
      <c r="R82" s="29" t="s">
        <v>82</v>
      </c>
      <c r="S82" s="32">
        <f t="shared" ref="S82" si="41">F82/F78-1</f>
        <v>0.23399498377190331</v>
      </c>
      <c r="T82" s="34">
        <f t="shared" si="28"/>
        <v>0.12753519764922111</v>
      </c>
    </row>
    <row r="83" spans="2:20" x14ac:dyDescent="0.25">
      <c r="B83" s="7" t="s">
        <v>87</v>
      </c>
      <c r="C83" s="8">
        <v>17834</v>
      </c>
      <c r="D83" s="8">
        <v>17994.89282827</v>
      </c>
      <c r="E83" s="8">
        <v>2794.87711317909</v>
      </c>
      <c r="F83" s="8">
        <v>1494.93709893439</v>
      </c>
      <c r="J83" s="30">
        <f t="shared" ref="J83" si="42">AVERAGE(L82:L85)</f>
        <v>55.397007683889619</v>
      </c>
      <c r="K83" s="30">
        <f t="shared" ref="K83" si="43">AVERAGE(M82:M85)</f>
        <v>8.4951472431242507</v>
      </c>
      <c r="L83" s="31">
        <f t="shared" ref="L83" si="44">F83/E83*100</f>
        <v>53.488473317309584</v>
      </c>
      <c r="M83" s="26">
        <f t="shared" ref="M83" si="45">F83/D83*100</f>
        <v>8.3075632247492006</v>
      </c>
      <c r="N83" s="30">
        <f t="shared" ref="N83" si="46">J83/$J$53*100</f>
        <v>99.824485021274796</v>
      </c>
      <c r="O83" s="30">
        <f t="shared" ref="O83" si="47">K83/$K$53*100</f>
        <v>97.985810012011086</v>
      </c>
      <c r="P83" s="26">
        <f t="shared" ref="P83" si="48">L83/$J$53*100</f>
        <v>96.385337885812049</v>
      </c>
      <c r="Q83" s="26">
        <f t="shared" ref="Q83" si="49">M83/$K$53*100</f>
        <v>95.822154520263851</v>
      </c>
      <c r="R83" s="29" t="s">
        <v>87</v>
      </c>
      <c r="S83" s="32">
        <f t="shared" ref="S83" si="50">F83/F79-1</f>
        <v>-2.8312517870457965E-2</v>
      </c>
      <c r="T83" s="34">
        <f t="shared" si="28"/>
        <v>6.4931056441033239E-2</v>
      </c>
    </row>
    <row r="84" spans="2:20" x14ac:dyDescent="0.25">
      <c r="B84" s="7" t="s">
        <v>89</v>
      </c>
      <c r="C84" s="8">
        <v>17634</v>
      </c>
      <c r="D84" s="8">
        <v>18605.959022469899</v>
      </c>
      <c r="E84" s="8">
        <v>3068.5608945260901</v>
      </c>
      <c r="F84" s="8">
        <v>1819.6797151427099</v>
      </c>
      <c r="J84" s="30">
        <f t="shared" ref="J84" si="51">AVERAGE(L83:L86)</f>
        <v>53.331021939797097</v>
      </c>
      <c r="K84" s="30">
        <f t="shared" ref="K84" si="52">AVERAGE(M83:M86)</f>
        <v>7.8817043848642943</v>
      </c>
      <c r="L84" s="31">
        <f t="shared" ref="L84" si="53">F84/E84*100</f>
        <v>59.300752948679616</v>
      </c>
      <c r="M84" s="26">
        <f t="shared" ref="M84" si="54">F84/D84*100</f>
        <v>9.7800909533614124</v>
      </c>
      <c r="N84" s="30">
        <f t="shared" ref="N84" si="55">J84/$J$53*100</f>
        <v>96.101613126421398</v>
      </c>
      <c r="O84" s="30">
        <f t="shared" ref="O84" si="56">K84/$K$53*100</f>
        <v>90.910159214865047</v>
      </c>
      <c r="P84" s="26">
        <f t="shared" ref="P84" si="57">L84/$J$53*100</f>
        <v>106.85896895830575</v>
      </c>
      <c r="Q84" s="26">
        <f t="shared" ref="Q84" si="58">M84/$K$53*100</f>
        <v>112.80677151674927</v>
      </c>
      <c r="R84" s="29" t="s">
        <v>89</v>
      </c>
      <c r="S84" s="32">
        <f t="shared" ref="S84" si="59">F84/F80-1</f>
        <v>-0.15881592443752235</v>
      </c>
      <c r="T84" s="34">
        <f t="shared" si="28"/>
        <v>1.1911620587706506E-2</v>
      </c>
    </row>
    <row r="85" spans="2:20" x14ac:dyDescent="0.25">
      <c r="B85" s="7" t="s">
        <v>90</v>
      </c>
      <c r="C85" s="8">
        <v>17715</v>
      </c>
      <c r="D85" s="8">
        <v>20488.17223638</v>
      </c>
      <c r="E85" s="8">
        <v>2786.7174888018999</v>
      </c>
      <c r="F85" s="8">
        <v>1469.7002785565501</v>
      </c>
      <c r="J85" s="30">
        <f t="shared" ref="J85:K87" si="60">AVERAGE(L84:L87)</f>
        <v>52.173964830055688</v>
      </c>
      <c r="K85" s="30">
        <f t="shared" si="60"/>
        <v>7.5669999390061804</v>
      </c>
      <c r="L85" s="31">
        <f t="shared" ref="L85" si="61">F85/E85*100</f>
        <v>52.739478776100192</v>
      </c>
      <c r="M85" s="26">
        <f t="shared" ref="M85" si="62">F85/D85*100</f>
        <v>7.1734084504954723</v>
      </c>
      <c r="N85" s="30">
        <f t="shared" ref="N85" si="63">J85/$J$53*100</f>
        <v>94.016615489378779</v>
      </c>
      <c r="O85" s="30">
        <f t="shared" ref="O85" si="64">K85/$K$53*100</f>
        <v>87.280255087335448</v>
      </c>
      <c r="P85" s="26">
        <f t="shared" ref="P85" si="65">L85/$J$53*100</f>
        <v>95.035662199597738</v>
      </c>
      <c r="Q85" s="26">
        <f t="shared" ref="Q85" si="66">M85/$K$53*100</f>
        <v>82.740441978531535</v>
      </c>
      <c r="R85" s="29" t="s">
        <v>90</v>
      </c>
      <c r="S85" s="32">
        <f t="shared" ref="S85" si="67">F85/F81-1</f>
        <v>-0.22095064407275955</v>
      </c>
      <c r="T85" s="34">
        <f t="shared" si="28"/>
        <v>-3.0743540333219521E-2</v>
      </c>
    </row>
    <row r="86" spans="2:20" x14ac:dyDescent="0.25">
      <c r="B86" s="7" t="s">
        <v>91</v>
      </c>
      <c r="C86" s="8">
        <v>17751</v>
      </c>
      <c r="D86" s="8">
        <v>17819.401233140001</v>
      </c>
      <c r="E86" s="8">
        <v>2336.0415679866301</v>
      </c>
      <c r="F86" s="8">
        <v>1116.5200078497301</v>
      </c>
      <c r="J86" s="30">
        <f t="shared" si="60"/>
        <v>51.145304467920958</v>
      </c>
      <c r="K86" s="30">
        <f t="shared" si="60"/>
        <v>7.1811439680946201</v>
      </c>
      <c r="L86" s="31">
        <f t="shared" ref="L86" si="68">F86/E86*100</f>
        <v>47.795382717098988</v>
      </c>
      <c r="M86" s="26">
        <f t="shared" ref="M86" si="69">F86/D86*100</f>
        <v>6.2657549108510944</v>
      </c>
      <c r="N86" s="30">
        <f t="shared" ref="N86" si="70">J86/$J$53*100</f>
        <v>92.162986652640015</v>
      </c>
      <c r="O86" s="30">
        <f t="shared" ref="O86" si="71">K86/$K$53*100</f>
        <v>82.829665971491536</v>
      </c>
      <c r="P86" s="26">
        <f t="shared" ref="P86" si="72">L86/$J$53*100</f>
        <v>86.126483461970011</v>
      </c>
      <c r="Q86" s="26">
        <f t="shared" ref="Q86" si="73">M86/$K$53*100</f>
        <v>72.271268843915564</v>
      </c>
      <c r="R86" s="29" t="s">
        <v>91</v>
      </c>
      <c r="S86" s="32">
        <f t="shared" ref="S86" si="74">F86/F82-1</f>
        <v>-0.23746292161674176</v>
      </c>
      <c r="T86" s="34">
        <f t="shared" si="28"/>
        <v>-4.1482117697013952E-2</v>
      </c>
    </row>
    <row r="87" spans="2:20" x14ac:dyDescent="0.25">
      <c r="B87" s="7" t="s">
        <v>92</v>
      </c>
      <c r="C87" s="8">
        <v>17848</v>
      </c>
      <c r="D87" s="8">
        <v>19103.6372340899</v>
      </c>
      <c r="E87" s="8">
        <v>2755.95581237136</v>
      </c>
      <c r="F87" s="8">
        <v>1346.5667586636</v>
      </c>
      <c r="J87" s="30">
        <f t="shared" si="60"/>
        <v>51.928018591952018</v>
      </c>
      <c r="K87" s="30">
        <f t="shared" si="60"/>
        <v>7.5062508376888442</v>
      </c>
      <c r="L87" s="31">
        <f t="shared" ref="L87" si="75">F87/E87*100</f>
        <v>48.860244878343956</v>
      </c>
      <c r="M87" s="26">
        <f t="shared" ref="M87" si="76">F87/D87*100</f>
        <v>7.0487454413167452</v>
      </c>
      <c r="N87" s="30">
        <f t="shared" ref="N87" si="77">J87/$J$53*100</f>
        <v>93.573424465384932</v>
      </c>
      <c r="O87" s="30">
        <f t="shared" ref="O87" si="78">K87/$K$53*100</f>
        <v>86.579555060635059</v>
      </c>
      <c r="P87" s="26">
        <f t="shared" ref="P87" si="79">L87/$J$53*100</f>
        <v>88.045347337641658</v>
      </c>
      <c r="Q87" s="26">
        <f t="shared" ref="Q87" si="80">M87/$K$53*100</f>
        <v>81.302538010145469</v>
      </c>
      <c r="R87" s="29" t="s">
        <v>92</v>
      </c>
      <c r="S87" s="32">
        <f t="shared" ref="S87:S89" si="81">F87/F83-1</f>
        <v>-9.9248550575505967E-2</v>
      </c>
      <c r="T87" s="34">
        <f t="shared" si="28"/>
        <v>-5.2621960639024634E-3</v>
      </c>
    </row>
    <row r="88" spans="2:20" x14ac:dyDescent="0.25">
      <c r="B88" s="7" t="s">
        <v>93</v>
      </c>
      <c r="C88" s="8">
        <v>17126</v>
      </c>
      <c r="D88" s="8">
        <v>19916.986021299999</v>
      </c>
      <c r="E88" s="8">
        <v>2972.6606646166902</v>
      </c>
      <c r="F88" s="8">
        <v>1640.49582889619</v>
      </c>
      <c r="J88" s="30">
        <f t="shared" ref="J88" si="82">AVERAGE(L87:L90)</f>
        <v>54.168510570899812</v>
      </c>
      <c r="K88" s="30">
        <f t="shared" ref="K88" si="83">AVERAGE(M87:M90)</f>
        <v>8.2406076323247177</v>
      </c>
      <c r="L88" s="31">
        <f t="shared" ref="L88" si="84">F88/E88*100</f>
        <v>55.18611150014069</v>
      </c>
      <c r="M88" s="26">
        <f t="shared" ref="M88" si="85">F88/D88*100</f>
        <v>8.2366670697151676</v>
      </c>
      <c r="N88" s="30">
        <f t="shared" ref="N88" si="86">J88/$J$53*100</f>
        <v>97.610753688454196</v>
      </c>
      <c r="O88" s="30">
        <f t="shared" ref="O88" si="87">K88/$K$53*100</f>
        <v>95.049866792837207</v>
      </c>
      <c r="P88" s="26">
        <f t="shared" ref="P88" si="88">L88/$J$53*100</f>
        <v>99.444453611350625</v>
      </c>
      <c r="Q88" s="26">
        <f t="shared" ref="Q88" si="89">M88/$K$53*100</f>
        <v>95.004415053373563</v>
      </c>
      <c r="R88" s="48" t="s">
        <v>93</v>
      </c>
      <c r="S88" s="32">
        <f t="shared" si="81"/>
        <v>-9.847001357184848E-2</v>
      </c>
    </row>
    <row r="89" spans="2:20" x14ac:dyDescent="0.25">
      <c r="B89" s="7" t="s">
        <v>94</v>
      </c>
      <c r="C89" s="8">
        <v>17031</v>
      </c>
      <c r="D89" s="8">
        <v>20486.908127680101</v>
      </c>
      <c r="E89" s="8">
        <v>3107.2428206842801</v>
      </c>
      <c r="F89" s="8">
        <v>1736.02698163843</v>
      </c>
      <c r="L89" s="31">
        <f t="shared" ref="L89" si="90">F89/E89*100</f>
        <v>55.870335272224416</v>
      </c>
      <c r="M89" s="26">
        <f t="shared" ref="M89" si="91">F89/D89*100</f>
        <v>8.4738359288723704</v>
      </c>
      <c r="P89" s="26">
        <f t="shared" ref="P89" si="92">L89/$J$53*100</f>
        <v>100.67741345057739</v>
      </c>
      <c r="Q89" s="26">
        <f t="shared" ref="Q89" si="93">M89/$K$53*100</f>
        <v>97.739998335105653</v>
      </c>
      <c r="R89" s="48" t="s">
        <v>94</v>
      </c>
      <c r="S89" s="32">
        <f t="shared" si="81"/>
        <v>0.18121157556250167</v>
      </c>
    </row>
    <row r="90" spans="2:20" x14ac:dyDescent="0.25">
      <c r="B90" s="7" t="s">
        <v>96</v>
      </c>
      <c r="C90" s="8">
        <v>16909</v>
      </c>
      <c r="D90" s="8">
        <v>18299.446640030001</v>
      </c>
      <c r="E90" s="8">
        <v>2967.2480777452402</v>
      </c>
      <c r="F90" s="8">
        <v>1684.13139563356</v>
      </c>
      <c r="L90" s="31">
        <f t="shared" ref="L90" si="94">F90/E90*100</f>
        <v>56.757350632890194</v>
      </c>
      <c r="M90" s="26">
        <f t="shared" ref="M90" si="95">F90/D90*100</f>
        <v>9.2031820893945842</v>
      </c>
      <c r="P90" s="26">
        <f t="shared" ref="P90" si="96">L90/$J$53*100</f>
        <v>102.27580035424712</v>
      </c>
      <c r="Q90" s="26">
        <f t="shared" ref="Q90" si="97">M90/$K$53*100</f>
        <v>106.15251577272413</v>
      </c>
      <c r="R90" s="48" t="s">
        <v>96</v>
      </c>
      <c r="S90" s="32">
        <f t="shared" ref="S90" si="98">F90/F86-1</f>
        <v>0.5083754736083721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B2:X90"/>
  <sheetViews>
    <sheetView tabSelected="1" zoomScale="70" zoomScaleNormal="70" zoomScaleSheetLayoutView="55" workbookViewId="0">
      <pane xSplit="2" ySplit="3" topLeftCell="Q4" activePane="bottomRight" state="frozen"/>
      <selection activeCell="H92" sqref="H92"/>
      <selection pane="topRight" activeCell="H92" sqref="H92"/>
      <selection pane="bottomLeft" activeCell="H92" sqref="H92"/>
      <selection pane="bottomRight" activeCell="AO34" sqref="AO34"/>
    </sheetView>
  </sheetViews>
  <sheetFormatPr baseColWidth="10" defaultRowHeight="15" x14ac:dyDescent="0.25"/>
  <cols>
    <col min="3" max="3" width="14.7109375" customWidth="1"/>
    <col min="6" max="6" width="16.7109375" customWidth="1"/>
    <col min="9" max="9" width="14.7109375" customWidth="1"/>
    <col min="12" max="12" width="21.85546875" customWidth="1"/>
    <col min="14" max="14" width="19.5703125" customWidth="1"/>
    <col min="19" max="19" width="14.140625" customWidth="1"/>
  </cols>
  <sheetData>
    <row r="2" spans="2:20" ht="18.75" x14ac:dyDescent="0.3">
      <c r="C2" s="24" t="s">
        <v>81</v>
      </c>
    </row>
    <row r="3" spans="2:20" ht="90.75" customHeight="1" x14ac:dyDescent="0.25">
      <c r="B3" s="1"/>
      <c r="C3" s="2" t="s">
        <v>0</v>
      </c>
      <c r="D3" s="2" t="s">
        <v>1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2"/>
      <c r="K3" s="22" t="s">
        <v>71</v>
      </c>
      <c r="L3" s="11" t="s">
        <v>83</v>
      </c>
      <c r="M3" s="11" t="s">
        <v>14</v>
      </c>
      <c r="N3" s="11" t="s">
        <v>84</v>
      </c>
      <c r="O3" s="11" t="s">
        <v>15</v>
      </c>
      <c r="P3" s="42"/>
      <c r="S3" s="11" t="s">
        <v>16</v>
      </c>
      <c r="T3" s="16" t="s">
        <v>17</v>
      </c>
    </row>
    <row r="4" spans="2:20" x14ac:dyDescent="0.25">
      <c r="B4" s="3">
        <v>2009</v>
      </c>
      <c r="C4" s="8">
        <v>7125</v>
      </c>
      <c r="D4" s="8">
        <v>76362.732652809995</v>
      </c>
      <c r="E4" s="8">
        <v>10666.951909359999</v>
      </c>
      <c r="F4" s="9">
        <v>3662.7533415900002</v>
      </c>
      <c r="G4" s="8">
        <v>78080.072497519999</v>
      </c>
      <c r="H4" s="8">
        <v>12705.35331303</v>
      </c>
      <c r="I4" s="9">
        <v>3447.9439734100001</v>
      </c>
      <c r="J4" s="4"/>
      <c r="K4" s="21">
        <f>I4/Total!I4</f>
        <v>2.7261970762926562E-2</v>
      </c>
      <c r="L4" s="43">
        <f t="shared" ref="L4:L18" si="0">F4/E4*100</f>
        <v>34.337394343889564</v>
      </c>
      <c r="M4" s="23">
        <f t="shared" ref="M4:M18" si="1">F4/D4*100</f>
        <v>4.7965194727158815</v>
      </c>
      <c r="N4" s="23">
        <f t="shared" ref="N4:N17" si="2">I4/H4*100</f>
        <v>27.137726031388315</v>
      </c>
      <c r="O4" s="23">
        <f t="shared" ref="O4:O17" si="3">I4/G4*100</f>
        <v>4.4159077510071656</v>
      </c>
      <c r="P4" s="12"/>
      <c r="R4" s="3">
        <v>2009</v>
      </c>
    </row>
    <row r="5" spans="2:20" x14ac:dyDescent="0.25">
      <c r="B5" s="3">
        <v>2010</v>
      </c>
      <c r="C5" s="8">
        <v>7021</v>
      </c>
      <c r="D5" s="8">
        <v>75862.419826230005</v>
      </c>
      <c r="E5" s="8">
        <v>10756.516945060001</v>
      </c>
      <c r="F5" s="9">
        <v>3927.2028116299998</v>
      </c>
      <c r="G5" s="8">
        <v>78010.581582069994</v>
      </c>
      <c r="H5" s="8">
        <v>12777.51789426</v>
      </c>
      <c r="I5" s="9">
        <v>3477.6175506700001</v>
      </c>
      <c r="J5" s="4"/>
      <c r="K5" s="21">
        <f>I5/Total!I5</f>
        <v>2.7372270203702788E-2</v>
      </c>
      <c r="L5" s="43">
        <f t="shared" si="0"/>
        <v>36.509985822442211</v>
      </c>
      <c r="M5" s="23">
        <f t="shared" si="1"/>
        <v>5.176743400257501</v>
      </c>
      <c r="N5" s="23">
        <f t="shared" si="2"/>
        <v>27.216690905455422</v>
      </c>
      <c r="O5" s="23">
        <f t="shared" si="3"/>
        <v>4.4578792775841816</v>
      </c>
      <c r="P5" s="12"/>
      <c r="R5" s="3">
        <v>2010</v>
      </c>
      <c r="S5" s="13">
        <f t="shared" ref="S5:S18" si="4">F5/F4-1</f>
        <v>7.2199639281525396E-2</v>
      </c>
      <c r="T5" s="13">
        <f t="shared" ref="T5:T19" si="5">I5/I4-1</f>
        <v>8.6061657291527371E-3</v>
      </c>
    </row>
    <row r="6" spans="2:20" x14ac:dyDescent="0.25">
      <c r="B6" s="3">
        <v>2011</v>
      </c>
      <c r="C6" s="8">
        <v>7418</v>
      </c>
      <c r="D6" s="8">
        <v>76911.619667780004</v>
      </c>
      <c r="E6" s="8">
        <v>11197.932670550001</v>
      </c>
      <c r="F6" s="9">
        <v>4118.7343365099996</v>
      </c>
      <c r="G6" s="8">
        <v>78288.909360150006</v>
      </c>
      <c r="H6" s="8">
        <v>12676.304630160001</v>
      </c>
      <c r="I6" s="9">
        <v>3244.2752501800001</v>
      </c>
      <c r="J6" s="4"/>
      <c r="K6" s="21">
        <f>I6/Total!I6</f>
        <v>3.219332124475241E-2</v>
      </c>
      <c r="L6" s="43">
        <f t="shared" si="0"/>
        <v>36.781202903122143</v>
      </c>
      <c r="M6" s="23">
        <f t="shared" si="1"/>
        <v>5.3551522569683048</v>
      </c>
      <c r="N6" s="23">
        <f t="shared" si="2"/>
        <v>25.593225666580171</v>
      </c>
      <c r="O6" s="23">
        <f t="shared" si="3"/>
        <v>4.1439780892277636</v>
      </c>
      <c r="P6" s="12"/>
      <c r="R6" s="3">
        <v>2011</v>
      </c>
      <c r="S6" s="13">
        <f t="shared" si="4"/>
        <v>4.8770469483470302E-2</v>
      </c>
      <c r="T6" s="13">
        <f t="shared" si="5"/>
        <v>-6.7098321506067871E-2</v>
      </c>
    </row>
    <row r="7" spans="2:20" x14ac:dyDescent="0.25">
      <c r="B7" s="3">
        <v>2012</v>
      </c>
      <c r="C7" s="8">
        <v>7550</v>
      </c>
      <c r="D7" s="8">
        <v>74871.870648669996</v>
      </c>
      <c r="E7" s="8">
        <v>10872.094485809999</v>
      </c>
      <c r="F7" s="9">
        <v>3753.3822202400002</v>
      </c>
      <c r="G7" s="8">
        <v>77520.034027679998</v>
      </c>
      <c r="H7" s="8">
        <v>12402.333234399999</v>
      </c>
      <c r="I7" s="9">
        <v>3017.5718861300002</v>
      </c>
      <c r="J7" s="4"/>
      <c r="K7" s="21">
        <f>I7/Total!I7</f>
        <v>2.831988749878328E-2</v>
      </c>
      <c r="L7" s="43">
        <f t="shared" si="0"/>
        <v>34.523083156965072</v>
      </c>
      <c r="M7" s="23">
        <f t="shared" si="1"/>
        <v>5.0130739191123368</v>
      </c>
      <c r="N7" s="23">
        <f t="shared" si="2"/>
        <v>24.330678986759093</v>
      </c>
      <c r="O7" s="23">
        <f t="shared" si="3"/>
        <v>3.892634883329023</v>
      </c>
      <c r="P7" s="12"/>
      <c r="R7" s="3">
        <v>2012</v>
      </c>
      <c r="S7" s="13">
        <f t="shared" si="4"/>
        <v>-8.8704948272915307E-2</v>
      </c>
      <c r="T7" s="13">
        <f t="shared" si="5"/>
        <v>-6.987796859635198E-2</v>
      </c>
    </row>
    <row r="8" spans="2:20" x14ac:dyDescent="0.25">
      <c r="B8" s="3">
        <v>2013</v>
      </c>
      <c r="C8" s="8">
        <v>7807</v>
      </c>
      <c r="D8" s="8">
        <v>76177.610641129999</v>
      </c>
      <c r="E8" s="8">
        <v>10785.03556464</v>
      </c>
      <c r="F8" s="9">
        <v>3806.9221665999999</v>
      </c>
      <c r="G8" s="8">
        <v>77801.138313789997</v>
      </c>
      <c r="H8" s="8">
        <v>12374.37673111</v>
      </c>
      <c r="I8" s="9">
        <v>2927.86294593</v>
      </c>
      <c r="J8" s="4"/>
      <c r="K8" s="21">
        <f>I8/Total!I8</f>
        <v>3.0882901715375496E-2</v>
      </c>
      <c r="L8" s="43">
        <f t="shared" si="0"/>
        <v>35.29818834424097</v>
      </c>
      <c r="M8" s="23">
        <f t="shared" si="1"/>
        <v>4.997429211234091</v>
      </c>
      <c r="N8" s="23">
        <f t="shared" si="2"/>
        <v>23.660690227485635</v>
      </c>
      <c r="O8" s="23">
        <f t="shared" si="3"/>
        <v>3.7632649205224364</v>
      </c>
      <c r="P8" s="12"/>
      <c r="R8" s="3">
        <v>2013</v>
      </c>
      <c r="S8" s="13">
        <f t="shared" si="4"/>
        <v>1.426445355639161E-2</v>
      </c>
      <c r="T8" s="13">
        <f t="shared" si="5"/>
        <v>-2.9728849414437875E-2</v>
      </c>
    </row>
    <row r="9" spans="2:20" x14ac:dyDescent="0.25">
      <c r="B9" s="3">
        <v>2014</v>
      </c>
      <c r="C9" s="8">
        <v>7992</v>
      </c>
      <c r="D9" s="8">
        <v>76905.168281599996</v>
      </c>
      <c r="E9" s="8">
        <v>10565.188289420001</v>
      </c>
      <c r="F9" s="9">
        <v>3548.7487274599998</v>
      </c>
      <c r="G9" s="8">
        <v>78676.032657639997</v>
      </c>
      <c r="H9" s="8">
        <v>12569.14456814</v>
      </c>
      <c r="I9" s="9">
        <v>3065.6535921599998</v>
      </c>
      <c r="J9" s="4"/>
      <c r="K9" s="21">
        <f>I9/Total!I9</f>
        <v>2.8704507364672904E-2</v>
      </c>
      <c r="L9" s="43">
        <f t="shared" si="0"/>
        <v>33.589072246007426</v>
      </c>
      <c r="M9" s="23">
        <f t="shared" si="1"/>
        <v>4.6144476460485926</v>
      </c>
      <c r="N9" s="23">
        <f t="shared" si="2"/>
        <v>24.390312129361238</v>
      </c>
      <c r="O9" s="23">
        <f t="shared" si="3"/>
        <v>3.896553357615578</v>
      </c>
      <c r="P9" s="12"/>
      <c r="R9" s="3">
        <v>2014</v>
      </c>
      <c r="S9" s="13">
        <f t="shared" si="4"/>
        <v>-6.7816842016125922E-2</v>
      </c>
      <c r="T9" s="13">
        <f t="shared" si="5"/>
        <v>4.7061849811495193E-2</v>
      </c>
    </row>
    <row r="10" spans="2:20" x14ac:dyDescent="0.25">
      <c r="B10" s="3">
        <v>2015</v>
      </c>
      <c r="C10" s="8">
        <v>8290</v>
      </c>
      <c r="D10" s="8">
        <v>81025.552101120003</v>
      </c>
      <c r="E10" s="8">
        <v>11427.636198800001</v>
      </c>
      <c r="F10" s="9">
        <v>4282.3118725800005</v>
      </c>
      <c r="G10" s="8">
        <v>80716.300473719995</v>
      </c>
      <c r="H10" s="8">
        <v>13154.66723264</v>
      </c>
      <c r="I10" s="9">
        <v>3478.8444810699998</v>
      </c>
      <c r="J10" s="4"/>
      <c r="K10" s="21">
        <f>I10/Total!I10</f>
        <v>2.7987154656632825E-2</v>
      </c>
      <c r="L10" s="43">
        <f t="shared" si="0"/>
        <v>37.473295422457355</v>
      </c>
      <c r="M10" s="23">
        <f t="shared" si="1"/>
        <v>5.2851375418407134</v>
      </c>
      <c r="N10" s="23">
        <f t="shared" si="2"/>
        <v>26.445704931540355</v>
      </c>
      <c r="O10" s="23">
        <f t="shared" si="3"/>
        <v>4.3099652246855129</v>
      </c>
      <c r="P10" s="12"/>
      <c r="R10" s="3">
        <v>2015</v>
      </c>
      <c r="S10" s="13">
        <f t="shared" si="4"/>
        <v>0.20671036510523666</v>
      </c>
      <c r="T10" s="13">
        <f t="shared" si="5"/>
        <v>0.13478068427779344</v>
      </c>
    </row>
    <row r="11" spans="2:20" x14ac:dyDescent="0.25">
      <c r="B11" s="3">
        <v>2016</v>
      </c>
      <c r="C11" s="8">
        <v>8947</v>
      </c>
      <c r="D11" s="8">
        <v>84052.908874040004</v>
      </c>
      <c r="E11" s="8">
        <v>12844.20418545</v>
      </c>
      <c r="F11" s="9">
        <v>5191.6715240100002</v>
      </c>
      <c r="G11" s="8">
        <v>84764.245355969993</v>
      </c>
      <c r="H11" s="8">
        <v>13976.90830449</v>
      </c>
      <c r="I11" s="9">
        <v>3899.3256389799999</v>
      </c>
      <c r="J11" s="4"/>
      <c r="K11" s="21">
        <f>I11/Total!I11</f>
        <v>3.1831770415799855E-2</v>
      </c>
      <c r="L11" s="43">
        <f t="shared" si="0"/>
        <v>40.420344063754143</v>
      </c>
      <c r="M11" s="23">
        <f t="shared" si="1"/>
        <v>6.1766708535812063</v>
      </c>
      <c r="N11" s="23">
        <f t="shared" si="2"/>
        <v>27.898341707853692</v>
      </c>
      <c r="O11" s="23">
        <f t="shared" si="3"/>
        <v>4.6002009722432673</v>
      </c>
      <c r="P11" s="12"/>
      <c r="R11" s="3">
        <v>2016</v>
      </c>
      <c r="S11" s="13">
        <f t="shared" si="4"/>
        <v>0.21235250455547283</v>
      </c>
      <c r="T11" s="13">
        <f t="shared" si="5"/>
        <v>0.1208680526531245</v>
      </c>
    </row>
    <row r="12" spans="2:20" x14ac:dyDescent="0.25">
      <c r="B12" s="3">
        <v>2017</v>
      </c>
      <c r="C12" s="8">
        <v>9061</v>
      </c>
      <c r="D12" s="8">
        <v>87256.908944099996</v>
      </c>
      <c r="E12" s="8">
        <v>12578.20312222</v>
      </c>
      <c r="F12" s="9">
        <v>4684.1810852099998</v>
      </c>
      <c r="G12" s="8">
        <v>87221.854765469994</v>
      </c>
      <c r="H12" s="8">
        <v>14327.266291059999</v>
      </c>
      <c r="I12" s="9">
        <v>3650.8427764399999</v>
      </c>
      <c r="J12" s="4"/>
      <c r="K12" s="21">
        <f>I12/Total!I12</f>
        <v>2.7239316407517006E-2</v>
      </c>
      <c r="L12" s="43">
        <f t="shared" si="0"/>
        <v>37.240463043049196</v>
      </c>
      <c r="M12" s="23">
        <f t="shared" si="1"/>
        <v>5.3682638336534003</v>
      </c>
      <c r="N12" s="23">
        <f t="shared" si="2"/>
        <v>25.48178209487229</v>
      </c>
      <c r="O12" s="23">
        <f t="shared" si="3"/>
        <v>4.1856972501407084</v>
      </c>
      <c r="P12" s="12"/>
      <c r="R12" s="3">
        <v>2017</v>
      </c>
      <c r="S12" s="13">
        <f t="shared" si="4"/>
        <v>-9.7750875889008326E-2</v>
      </c>
      <c r="T12" s="13">
        <f t="shared" si="5"/>
        <v>-6.3724573309809296E-2</v>
      </c>
    </row>
    <row r="13" spans="2:20" x14ac:dyDescent="0.25">
      <c r="B13" s="3">
        <v>2018</v>
      </c>
      <c r="C13" s="8">
        <v>9071</v>
      </c>
      <c r="D13" s="8">
        <v>89132.929446780006</v>
      </c>
      <c r="E13" s="8">
        <v>12541.138952920001</v>
      </c>
      <c r="F13" s="9">
        <v>4296.2100806300004</v>
      </c>
      <c r="G13" s="8">
        <v>89268.143246690001</v>
      </c>
      <c r="H13" s="8">
        <v>15131.31435511</v>
      </c>
      <c r="I13" s="9">
        <v>3971.6439492099998</v>
      </c>
      <c r="J13" s="4"/>
      <c r="K13" s="21">
        <f>I13/Total!I13</f>
        <v>2.8465883859892575E-2</v>
      </c>
      <c r="L13" s="43">
        <f t="shared" si="0"/>
        <v>34.256937083291767</v>
      </c>
      <c r="M13" s="23">
        <f t="shared" si="1"/>
        <v>4.8200032325821915</v>
      </c>
      <c r="N13" s="23">
        <f t="shared" si="2"/>
        <v>26.24784507149397</v>
      </c>
      <c r="O13" s="23">
        <f t="shared" si="3"/>
        <v>4.449116789888274</v>
      </c>
      <c r="P13" s="12"/>
      <c r="R13" s="3">
        <v>2018</v>
      </c>
      <c r="S13" s="13">
        <f t="shared" si="4"/>
        <v>-8.282579121567113E-2</v>
      </c>
      <c r="T13" s="13">
        <f t="shared" si="5"/>
        <v>8.7870443186495839E-2</v>
      </c>
    </row>
    <row r="14" spans="2:20" x14ac:dyDescent="0.25">
      <c r="B14" s="3">
        <v>2019</v>
      </c>
      <c r="C14" s="8">
        <v>8997</v>
      </c>
      <c r="D14" s="8">
        <v>90599.992034490002</v>
      </c>
      <c r="E14" s="8">
        <v>13117.044728979999</v>
      </c>
      <c r="F14" s="9">
        <v>4504.7191224400003</v>
      </c>
      <c r="G14" s="8">
        <v>91184.322563900001</v>
      </c>
      <c r="H14" s="8">
        <v>15623.15574106</v>
      </c>
      <c r="I14" s="9">
        <v>3980.6699182000002</v>
      </c>
      <c r="J14" s="4"/>
      <c r="K14" s="21">
        <f>I14/Total!I14</f>
        <v>2.7109883476458964E-2</v>
      </c>
      <c r="L14" s="43">
        <f t="shared" si="0"/>
        <v>34.342485030088739</v>
      </c>
      <c r="M14" s="23">
        <f t="shared" si="1"/>
        <v>4.9720965987779824</v>
      </c>
      <c r="N14" s="23">
        <f t="shared" si="2"/>
        <v>25.479294863189526</v>
      </c>
      <c r="O14" s="23">
        <f t="shared" si="3"/>
        <v>4.3655200875242928</v>
      </c>
      <c r="P14" s="12"/>
      <c r="R14" s="3">
        <v>2019</v>
      </c>
      <c r="S14" s="13">
        <f t="shared" si="4"/>
        <v>4.8533250911096948E-2</v>
      </c>
      <c r="T14" s="13">
        <f t="shared" si="5"/>
        <v>2.2726027573030105E-3</v>
      </c>
    </row>
    <row r="15" spans="2:20" x14ac:dyDescent="0.25">
      <c r="B15" s="3">
        <v>2020</v>
      </c>
      <c r="C15" s="8">
        <v>8718</v>
      </c>
      <c r="D15" s="8">
        <v>94592.191893070005</v>
      </c>
      <c r="E15" s="8">
        <v>14348.3437887</v>
      </c>
      <c r="F15" s="9">
        <v>5725.5437359500002</v>
      </c>
      <c r="G15" s="8">
        <v>93675.992717350004</v>
      </c>
      <c r="H15" s="8">
        <v>15625.335035059999</v>
      </c>
      <c r="I15" s="9">
        <v>3857.42387702</v>
      </c>
      <c r="J15" s="4"/>
      <c r="K15" s="21">
        <f>I15/Total!I15</f>
        <v>3.3316855316995249E-2</v>
      </c>
      <c r="L15" s="43">
        <f t="shared" si="0"/>
        <v>39.903865005375309</v>
      </c>
      <c r="M15" s="23">
        <f t="shared" si="1"/>
        <v>6.052871406576914</v>
      </c>
      <c r="N15" s="23">
        <f t="shared" si="2"/>
        <v>24.686983468608791</v>
      </c>
      <c r="O15" s="23">
        <f t="shared" si="3"/>
        <v>4.1178361340232215</v>
      </c>
      <c r="P15" s="12"/>
      <c r="R15" s="3">
        <v>2020</v>
      </c>
      <c r="S15" s="13">
        <f t="shared" si="4"/>
        <v>0.27101015187129684</v>
      </c>
      <c r="T15" s="13">
        <f t="shared" si="5"/>
        <v>-3.0961130591739772E-2</v>
      </c>
    </row>
    <row r="16" spans="2:20" x14ac:dyDescent="0.25">
      <c r="B16" s="3">
        <v>2021</v>
      </c>
      <c r="C16" s="8">
        <v>8997</v>
      </c>
      <c r="D16" s="8">
        <v>95822.169959089995</v>
      </c>
      <c r="E16" s="8">
        <v>14693.731768309999</v>
      </c>
      <c r="F16" s="9">
        <v>5573.8107837500002</v>
      </c>
      <c r="G16" s="8">
        <v>98461.342288660002</v>
      </c>
      <c r="H16" s="8">
        <v>17317.634918870001</v>
      </c>
      <c r="I16" s="9">
        <v>4888.4879705100002</v>
      </c>
      <c r="J16" s="4"/>
      <c r="K16" s="21">
        <f>I16/Total!I16</f>
        <v>3.1383635549755595E-2</v>
      </c>
      <c r="L16" s="43">
        <f t="shared" si="0"/>
        <v>37.933255293056654</v>
      </c>
      <c r="M16" s="23">
        <f t="shared" si="1"/>
        <v>5.8168279701134553</v>
      </c>
      <c r="N16" s="23">
        <f t="shared" si="2"/>
        <v>28.228381031311063</v>
      </c>
      <c r="O16" s="23">
        <f t="shared" si="3"/>
        <v>4.9648804869817598</v>
      </c>
      <c r="P16" s="12"/>
      <c r="R16" s="3">
        <v>2021</v>
      </c>
      <c r="S16" s="13">
        <f t="shared" si="4"/>
        <v>-2.6501055480073754E-2</v>
      </c>
      <c r="T16" s="13">
        <f t="shared" si="5"/>
        <v>0.26729343892757118</v>
      </c>
    </row>
    <row r="17" spans="2:20" x14ac:dyDescent="0.25">
      <c r="B17" s="3">
        <v>2022</v>
      </c>
      <c r="C17" s="8">
        <v>9058</v>
      </c>
      <c r="D17" s="8">
        <v>107094.91883888999</v>
      </c>
      <c r="E17" s="8">
        <v>14426.68740735</v>
      </c>
      <c r="F17" s="9">
        <v>4800.0169140600001</v>
      </c>
      <c r="G17" s="8">
        <v>109043.68033323</v>
      </c>
      <c r="H17" s="8">
        <v>17982.505348530001</v>
      </c>
      <c r="I17" s="9">
        <v>4903.1634402299997</v>
      </c>
      <c r="J17" s="25"/>
      <c r="K17" s="21">
        <f>I17/Total!I17</f>
        <v>2.6701505878534506E-2</v>
      </c>
      <c r="L17" s="43">
        <f t="shared" si="0"/>
        <v>33.271788446837235</v>
      </c>
      <c r="M17" s="23">
        <f t="shared" si="1"/>
        <v>4.482021151051045</v>
      </c>
      <c r="N17" s="23">
        <f t="shared" si="2"/>
        <v>27.266297688774571</v>
      </c>
      <c r="O17" s="23">
        <f t="shared" si="3"/>
        <v>4.4965131635746971</v>
      </c>
      <c r="P17" s="17"/>
      <c r="R17" s="3">
        <v>2022</v>
      </c>
      <c r="S17" s="13">
        <f t="shared" si="4"/>
        <v>-0.13882672012224284</v>
      </c>
      <c r="T17" s="13">
        <f t="shared" si="5"/>
        <v>3.0020468104923204E-3</v>
      </c>
    </row>
    <row r="18" spans="2:20" x14ac:dyDescent="0.25">
      <c r="B18" s="5">
        <v>2023</v>
      </c>
      <c r="C18" s="63">
        <v>9123</v>
      </c>
      <c r="D18" s="63">
        <v>115496.41063558</v>
      </c>
      <c r="E18" s="63">
        <v>16097.06833826</v>
      </c>
      <c r="F18" s="10">
        <v>5799.3861012699999</v>
      </c>
      <c r="G18" s="63">
        <v>118674.44704194</v>
      </c>
      <c r="H18" s="63">
        <v>19950.51986239</v>
      </c>
      <c r="I18" s="10">
        <v>5715.6779574800003</v>
      </c>
      <c r="J18" s="25"/>
      <c r="K18" s="21">
        <f>I18/Total!I18</f>
        <v>2.9034946417585736E-2</v>
      </c>
      <c r="L18" s="43">
        <f t="shared" si="0"/>
        <v>36.027591977638828</v>
      </c>
      <c r="M18" s="23">
        <f t="shared" si="1"/>
        <v>5.0212695523227211</v>
      </c>
      <c r="N18" s="23">
        <f t="shared" ref="N18" si="6">I18/H18*100</f>
        <v>28.649268274231744</v>
      </c>
      <c r="O18" s="23">
        <f t="shared" ref="O18" si="7">I18/G18*100</f>
        <v>4.8162667700992596</v>
      </c>
      <c r="P18" s="17"/>
      <c r="R18" s="5">
        <v>2023</v>
      </c>
      <c r="S18" s="13">
        <f t="shared" si="4"/>
        <v>0.20820118035057145</v>
      </c>
      <c r="T18" s="13">
        <f t="shared" si="5"/>
        <v>0.16571230536257353</v>
      </c>
    </row>
    <row r="19" spans="2:20" x14ac:dyDescent="0.25">
      <c r="B19" s="5">
        <v>2024</v>
      </c>
      <c r="C19" s="8">
        <v>9871</v>
      </c>
      <c r="D19" s="8">
        <v>120812.62291628</v>
      </c>
      <c r="E19" s="8">
        <v>17795.048728729998</v>
      </c>
      <c r="F19" s="9">
        <v>6788.7652073700001</v>
      </c>
      <c r="G19" s="49">
        <f>G18*(1+G22)</f>
        <v>122752.29874986339</v>
      </c>
      <c r="H19" s="49">
        <f t="shared" ref="H19:I19" si="8">H18*(1+H22)</f>
        <v>21566.954451176276</v>
      </c>
      <c r="I19" s="55">
        <f t="shared" si="8"/>
        <v>6395.7658554851014</v>
      </c>
      <c r="J19" s="25"/>
      <c r="K19" s="21">
        <f>I19/Total!I19</f>
        <v>2.9622839730691013E-2</v>
      </c>
      <c r="L19" s="43">
        <f t="shared" ref="L19" si="9">F19/E19*100</f>
        <v>38.149742160635839</v>
      </c>
      <c r="M19" s="23">
        <f t="shared" ref="M19" si="10">F19/D19*100</f>
        <v>5.6192515678386004</v>
      </c>
      <c r="N19" s="62">
        <f t="shared" ref="N19" si="11">I19/H19*100</f>
        <v>29.655396500066665</v>
      </c>
      <c r="O19" s="62">
        <f t="shared" ref="O19" si="12">I19/G19*100</f>
        <v>5.2103023084870896</v>
      </c>
      <c r="P19" s="17"/>
      <c r="R19" s="5">
        <v>2024</v>
      </c>
      <c r="S19" s="13">
        <f>F19/F18-1</f>
        <v>0.170600661660264</v>
      </c>
      <c r="T19" s="54">
        <f t="shared" si="5"/>
        <v>0.11898639200185923</v>
      </c>
    </row>
    <row r="20" spans="2:20" x14ac:dyDescent="0.25">
      <c r="B20" s="5">
        <v>2025</v>
      </c>
      <c r="C20" s="6"/>
      <c r="D20" s="49">
        <f>D19*(SUM(D88:D90)/SUM(D84:D86))</f>
        <v>126531.34068271614</v>
      </c>
      <c r="E20" s="49">
        <f>E19*(SUM(E88:E90)/SUM(E84:E86))</f>
        <v>19867.435997446526</v>
      </c>
      <c r="F20" s="49">
        <f>F19*(SUM(F88:F90)/SUM(F84:F86))</f>
        <v>7958.2168076032549</v>
      </c>
      <c r="I20" s="19">
        <f>I19*(1+T20)</f>
        <v>7497.5182929231123</v>
      </c>
      <c r="J20" s="25"/>
      <c r="K20" s="21"/>
      <c r="L20" s="43">
        <f t="shared" ref="L20" si="13">F20/E20*100</f>
        <v>40.05658711383839</v>
      </c>
      <c r="M20" s="23">
        <f t="shared" ref="M20" si="14">F20/D20*100</f>
        <v>6.2895222358853324</v>
      </c>
      <c r="N20" s="60">
        <f>N19*(L20/L19)</f>
        <v>31.137667151156965</v>
      </c>
      <c r="O20" s="60">
        <f>O19*(M20/M19)</f>
        <v>5.8317930474002724</v>
      </c>
      <c r="P20" s="17"/>
      <c r="R20" s="5">
        <v>2025</v>
      </c>
      <c r="S20" s="13">
        <f>F20/F19-1</f>
        <v>0.17226278483805535</v>
      </c>
      <c r="T20" s="15">
        <f>+S20</f>
        <v>0.17226278483805535</v>
      </c>
    </row>
    <row r="21" spans="2:20" x14ac:dyDescent="0.25">
      <c r="B21" s="45"/>
      <c r="C21" s="28"/>
      <c r="D21" s="28"/>
      <c r="E21" s="28"/>
      <c r="F21" s="28"/>
      <c r="G21" s="46"/>
      <c r="H21" s="47"/>
      <c r="I21" s="47"/>
    </row>
    <row r="22" spans="2:20" ht="30" x14ac:dyDescent="0.25">
      <c r="B22" s="52" t="s">
        <v>95</v>
      </c>
      <c r="C22" s="13"/>
      <c r="G22" s="53">
        <v>3.4361665965734423E-2</v>
      </c>
      <c r="H22" s="54">
        <v>8.1022178867304673E-2</v>
      </c>
      <c r="I22" s="54">
        <v>0.11898639200185923</v>
      </c>
      <c r="J22" s="13"/>
    </row>
    <row r="23" spans="2:20" x14ac:dyDescent="0.25">
      <c r="C23" t="s">
        <v>0</v>
      </c>
      <c r="D23" t="s">
        <v>1</v>
      </c>
      <c r="E23" t="s">
        <v>9</v>
      </c>
      <c r="F23" t="s">
        <v>10</v>
      </c>
      <c r="J23" t="s">
        <v>85</v>
      </c>
      <c r="K23" t="s">
        <v>86</v>
      </c>
      <c r="N23" t="s">
        <v>70</v>
      </c>
      <c r="O23" t="s">
        <v>70</v>
      </c>
    </row>
    <row r="24" spans="2:20" x14ac:dyDescent="0.25">
      <c r="B24" s="7" t="s">
        <v>18</v>
      </c>
      <c r="C24" s="8">
        <v>6750</v>
      </c>
      <c r="D24" s="8">
        <v>17838.417645869999</v>
      </c>
      <c r="E24" s="8">
        <v>2264.9957621100202</v>
      </c>
      <c r="F24" s="8">
        <v>479.67950391001801</v>
      </c>
      <c r="L24" s="23">
        <f t="shared" ref="L24:L55" si="15">F24/E24*100</f>
        <v>21.177942667016701</v>
      </c>
      <c r="M24" s="12">
        <f t="shared" ref="M24:M55" si="16">F24/D24*100</f>
        <v>2.689024965289311</v>
      </c>
      <c r="N24" s="12"/>
      <c r="O24" s="26"/>
      <c r="P24" s="26">
        <f>L24/$J$53*100</f>
        <v>53.172790243821034</v>
      </c>
      <c r="Q24" s="12">
        <f t="shared" ref="Q24:Q81" si="17">M24/$K$53*100</f>
        <v>44.008321681831589</v>
      </c>
      <c r="R24" s="7" t="s">
        <v>18</v>
      </c>
    </row>
    <row r="25" spans="2:20" x14ac:dyDescent="0.25">
      <c r="B25" s="7" t="s">
        <v>19</v>
      </c>
      <c r="C25" s="8">
        <v>6849</v>
      </c>
      <c r="D25" s="8">
        <v>18146.518190880099</v>
      </c>
      <c r="E25" s="8">
        <v>2564.8466350200802</v>
      </c>
      <c r="F25" s="8">
        <v>903.18410535007195</v>
      </c>
      <c r="J25" s="18">
        <f>AVERAGE(L24:L27)</f>
        <v>33.428977913148842</v>
      </c>
      <c r="K25" s="18">
        <f>AVERAGE(M24:M27)</f>
        <v>4.7233516692369157</v>
      </c>
      <c r="L25" s="23">
        <f t="shared" si="15"/>
        <v>35.213961451656189</v>
      </c>
      <c r="M25" s="12">
        <f t="shared" si="16"/>
        <v>4.9771757636899485</v>
      </c>
      <c r="N25" s="18">
        <f>J25/$J$53*100</f>
        <v>83.932233578550168</v>
      </c>
      <c r="O25" s="18">
        <f>K25/$K$53*100</f>
        <v>77.301915140021791</v>
      </c>
      <c r="P25" s="26">
        <f t="shared" ref="P25:P81" si="18">L25/$J$53*100</f>
        <v>88.413903813192221</v>
      </c>
      <c r="Q25" s="12">
        <f t="shared" si="17"/>
        <v>81.455975642798435</v>
      </c>
      <c r="R25" s="7" t="s">
        <v>19</v>
      </c>
    </row>
    <row r="26" spans="2:20" x14ac:dyDescent="0.25">
      <c r="B26" s="7" t="s">
        <v>20</v>
      </c>
      <c r="C26" s="8">
        <v>6944</v>
      </c>
      <c r="D26" s="8">
        <v>19481.324396399999</v>
      </c>
      <c r="E26" s="8">
        <v>2615.9311305799501</v>
      </c>
      <c r="F26" s="8">
        <v>911.33136577994901</v>
      </c>
      <c r="J26" s="18">
        <f t="shared" ref="J26:J80" si="19">AVERAGE(L25:L28)</f>
        <v>36.119027401229978</v>
      </c>
      <c r="K26" s="18">
        <f t="shared" ref="K26:K80" si="20">AVERAGE(M25:M28)</f>
        <v>5.1869958397061255</v>
      </c>
      <c r="L26" s="23">
        <f t="shared" si="15"/>
        <v>34.837743055487373</v>
      </c>
      <c r="M26" s="12">
        <f t="shared" si="16"/>
        <v>4.6779743883755467</v>
      </c>
      <c r="N26" s="18">
        <f t="shared" ref="N26:N80" si="21">J26/$J$53*100</f>
        <v>90.686309714472856</v>
      </c>
      <c r="O26" s="18">
        <f t="shared" ref="O26:O80" si="22">K26/$K$53*100</f>
        <v>84.889870649285598</v>
      </c>
      <c r="P26" s="26">
        <f t="shared" si="18"/>
        <v>87.469308666256282</v>
      </c>
      <c r="Q26" s="12">
        <f t="shared" si="17"/>
        <v>76.5592749641322</v>
      </c>
      <c r="R26" s="7" t="s">
        <v>20</v>
      </c>
    </row>
    <row r="27" spans="2:20" x14ac:dyDescent="0.25">
      <c r="B27" s="7" t="s">
        <v>21</v>
      </c>
      <c r="C27" s="8">
        <v>7033</v>
      </c>
      <c r="D27" s="8">
        <v>20896.47241966</v>
      </c>
      <c r="E27" s="8">
        <v>3221.1783816499901</v>
      </c>
      <c r="F27" s="8">
        <v>1368.5583665499901</v>
      </c>
      <c r="J27" s="18">
        <f t="shared" si="19"/>
        <v>38.072582582487414</v>
      </c>
      <c r="K27" s="18">
        <f t="shared" si="20"/>
        <v>5.6294502281532512</v>
      </c>
      <c r="L27" s="23">
        <f t="shared" si="15"/>
        <v>42.486264478435096</v>
      </c>
      <c r="M27" s="12">
        <f t="shared" si="16"/>
        <v>6.5492315595928581</v>
      </c>
      <c r="N27" s="18">
        <f t="shared" si="21"/>
        <v>95.591223355801745</v>
      </c>
      <c r="O27" s="18">
        <f t="shared" si="22"/>
        <v>92.131036241894449</v>
      </c>
      <c r="P27" s="26">
        <f t="shared" si="18"/>
        <v>106.6729315909311</v>
      </c>
      <c r="Q27" s="12">
        <f t="shared" si="17"/>
        <v>107.18408827132495</v>
      </c>
      <c r="R27" s="7" t="s">
        <v>21</v>
      </c>
    </row>
    <row r="28" spans="2:20" x14ac:dyDescent="0.25">
      <c r="B28" s="7" t="s">
        <v>22</v>
      </c>
      <c r="C28" s="8">
        <v>6697</v>
      </c>
      <c r="D28" s="8">
        <v>17892.939661140001</v>
      </c>
      <c r="E28" s="8">
        <v>2545.49540269001</v>
      </c>
      <c r="F28" s="8">
        <v>812.98390117000201</v>
      </c>
      <c r="J28" s="18">
        <f t="shared" si="19"/>
        <v>38.545019952225985</v>
      </c>
      <c r="K28" s="18">
        <f t="shared" si="20"/>
        <v>5.7343588643743875</v>
      </c>
      <c r="L28" s="23">
        <f t="shared" si="15"/>
        <v>31.938140619341244</v>
      </c>
      <c r="M28" s="12">
        <f t="shared" si="16"/>
        <v>4.543601647166148</v>
      </c>
      <c r="N28" s="18">
        <f t="shared" si="21"/>
        <v>96.777401520481348</v>
      </c>
      <c r="O28" s="18">
        <f t="shared" si="22"/>
        <v>93.847960803628766</v>
      </c>
      <c r="P28" s="26">
        <f t="shared" si="18"/>
        <v>80.189094787511777</v>
      </c>
      <c r="Q28" s="12">
        <f t="shared" si="17"/>
        <v>74.360143718886775</v>
      </c>
      <c r="R28" s="7" t="s">
        <v>22</v>
      </c>
      <c r="S28" s="13">
        <f t="shared" ref="S28:S59" si="23">F28/F24-1</f>
        <v>0.69484811117238765</v>
      </c>
      <c r="T28" s="14">
        <f>AVERAGE(S28:S29)</f>
        <v>0.53274068967388621</v>
      </c>
    </row>
    <row r="29" spans="2:20" x14ac:dyDescent="0.25">
      <c r="B29" s="7" t="s">
        <v>23</v>
      </c>
      <c r="C29" s="8">
        <v>6843</v>
      </c>
      <c r="D29" s="8">
        <v>18347.93846428</v>
      </c>
      <c r="E29" s="8">
        <v>2877.0310978900302</v>
      </c>
      <c r="F29" s="8">
        <v>1237.93418208003</v>
      </c>
      <c r="J29" s="18">
        <f t="shared" si="19"/>
        <v>36.33951029061501</v>
      </c>
      <c r="K29" s="18">
        <f t="shared" si="20"/>
        <v>5.1978097974131598</v>
      </c>
      <c r="L29" s="23">
        <f t="shared" si="15"/>
        <v>43.028182176685945</v>
      </c>
      <c r="M29" s="12">
        <f t="shared" si="16"/>
        <v>6.7469933174784513</v>
      </c>
      <c r="N29" s="18">
        <f t="shared" si="21"/>
        <v>91.239889947168479</v>
      </c>
      <c r="O29" s="18">
        <f t="shared" si="22"/>
        <v>85.066850831904944</v>
      </c>
      <c r="P29" s="26">
        <f t="shared" si="18"/>
        <v>108.03355837850781</v>
      </c>
      <c r="Q29" s="12">
        <f t="shared" si="17"/>
        <v>110.42063801323386</v>
      </c>
      <c r="R29" s="7" t="s">
        <v>23</v>
      </c>
      <c r="S29" s="13">
        <f t="shared" si="23"/>
        <v>0.37063326817538478</v>
      </c>
      <c r="T29" s="14">
        <f>+T28</f>
        <v>0.53274068967388621</v>
      </c>
    </row>
    <row r="30" spans="2:20" x14ac:dyDescent="0.25">
      <c r="B30" s="7" t="s">
        <v>24</v>
      </c>
      <c r="C30" s="8">
        <v>6918</v>
      </c>
      <c r="D30" s="8">
        <v>18966.20549434</v>
      </c>
      <c r="E30" s="8">
        <v>2632.4230674699402</v>
      </c>
      <c r="F30" s="8">
        <v>966.82298557994204</v>
      </c>
      <c r="J30" s="30">
        <f t="shared" si="19"/>
        <v>36.111568224878084</v>
      </c>
      <c r="K30" s="30">
        <f t="shared" si="20"/>
        <v>5.1900095097714214</v>
      </c>
      <c r="L30" s="31">
        <f t="shared" si="15"/>
        <v>36.727492534441645</v>
      </c>
      <c r="M30" s="26">
        <f t="shared" si="16"/>
        <v>5.0976089332600907</v>
      </c>
      <c r="N30" s="30">
        <f t="shared" si="21"/>
        <v>90.667581492105498</v>
      </c>
      <c r="O30" s="30">
        <f t="shared" si="22"/>
        <v>84.939192081175747</v>
      </c>
      <c r="P30" s="26">
        <f t="shared" si="18"/>
        <v>92.214021324974638</v>
      </c>
      <c r="Q30" s="26">
        <f t="shared" si="17"/>
        <v>83.426973211069495</v>
      </c>
      <c r="R30" s="29" t="s">
        <v>24</v>
      </c>
      <c r="S30" s="32">
        <f t="shared" si="23"/>
        <v>6.0890716465685779E-2</v>
      </c>
      <c r="T30" s="34">
        <f t="shared" ref="T30:T83" si="24">0.078396*S33+1.56291*T29-0.641306*T28</f>
        <v>0.48117213384979046</v>
      </c>
    </row>
    <row r="31" spans="2:20" x14ac:dyDescent="0.25">
      <c r="B31" s="7" t="s">
        <v>25</v>
      </c>
      <c r="C31" s="8">
        <v>6924</v>
      </c>
      <c r="D31" s="8">
        <v>20655.3362064701</v>
      </c>
      <c r="E31" s="8">
        <v>2701.5673770100698</v>
      </c>
      <c r="F31" s="8">
        <v>909.46174280007097</v>
      </c>
      <c r="J31" s="30">
        <f t="shared" si="19"/>
        <v>35.106630560575169</v>
      </c>
      <c r="K31" s="30">
        <f t="shared" si="20"/>
        <v>4.9556467369231871</v>
      </c>
      <c r="L31" s="31">
        <f t="shared" si="15"/>
        <v>33.664225831991203</v>
      </c>
      <c r="M31" s="26">
        <f t="shared" si="16"/>
        <v>4.4030352917479512</v>
      </c>
      <c r="N31" s="30">
        <f t="shared" si="21"/>
        <v>88.144421406526632</v>
      </c>
      <c r="O31" s="30">
        <f t="shared" si="22"/>
        <v>81.103633679566997</v>
      </c>
      <c r="P31" s="26">
        <f t="shared" si="18"/>
        <v>84.522885297679707</v>
      </c>
      <c r="Q31" s="26">
        <f t="shared" si="17"/>
        <v>72.059648384429693</v>
      </c>
      <c r="R31" s="29" t="s">
        <v>25</v>
      </c>
      <c r="S31" s="32">
        <f t="shared" si="23"/>
        <v>-0.33546002492188876</v>
      </c>
      <c r="T31" s="34">
        <f t="shared" si="24"/>
        <v>0.42379900974463031</v>
      </c>
    </row>
    <row r="32" spans="2:20" x14ac:dyDescent="0.25">
      <c r="B32" s="7" t="s">
        <v>26</v>
      </c>
      <c r="C32" s="8">
        <v>6860</v>
      </c>
      <c r="D32" s="8">
        <v>17781.86873228</v>
      </c>
      <c r="E32" s="8">
        <v>2586.1519476500198</v>
      </c>
      <c r="F32" s="8">
        <v>802.38913298001899</v>
      </c>
      <c r="J32" s="30">
        <f t="shared" si="19"/>
        <v>35.749216077123776</v>
      </c>
      <c r="K32" s="30">
        <f t="shared" si="20"/>
        <v>5.110596482343885</v>
      </c>
      <c r="L32" s="31">
        <f t="shared" si="15"/>
        <v>31.026372356393544</v>
      </c>
      <c r="M32" s="26">
        <f t="shared" si="16"/>
        <v>4.5124004965991915</v>
      </c>
      <c r="N32" s="30">
        <f t="shared" si="21"/>
        <v>89.757801205612168</v>
      </c>
      <c r="O32" s="30">
        <f t="shared" si="22"/>
        <v>83.639526179270248</v>
      </c>
      <c r="P32" s="26">
        <f t="shared" si="18"/>
        <v>77.899860967259841</v>
      </c>
      <c r="Q32" s="26">
        <f t="shared" si="17"/>
        <v>73.849508715969975</v>
      </c>
      <c r="R32" s="29" t="s">
        <v>26</v>
      </c>
      <c r="S32" s="32">
        <f t="shared" si="23"/>
        <v>-1.3031953246227412E-2</v>
      </c>
      <c r="T32" s="34">
        <f t="shared" si="24"/>
        <v>0.37028269638137584</v>
      </c>
    </row>
    <row r="33" spans="2:20" x14ac:dyDescent="0.25">
      <c r="B33" s="7" t="s">
        <v>27</v>
      </c>
      <c r="C33" s="8">
        <v>7019</v>
      </c>
      <c r="D33" s="8">
        <v>18643.882819660001</v>
      </c>
      <c r="E33" s="8">
        <v>2776.6413639300499</v>
      </c>
      <c r="F33" s="8">
        <v>1083.1242449900501</v>
      </c>
      <c r="J33" s="30">
        <f t="shared" si="19"/>
        <v>36.65095202723203</v>
      </c>
      <c r="K33" s="30">
        <f t="shared" si="20"/>
        <v>5.3406434081569323</v>
      </c>
      <c r="L33" s="31">
        <f t="shared" si="15"/>
        <v>39.008431519474279</v>
      </c>
      <c r="M33" s="26">
        <f t="shared" si="16"/>
        <v>5.8095422260855134</v>
      </c>
      <c r="N33" s="30">
        <f t="shared" si="21"/>
        <v>92.021846268171274</v>
      </c>
      <c r="O33" s="30">
        <f t="shared" si="22"/>
        <v>87.404451847042097</v>
      </c>
      <c r="P33" s="26">
        <f t="shared" si="18"/>
        <v>97.940918036192301</v>
      </c>
      <c r="Q33" s="26">
        <f t="shared" si="17"/>
        <v>95.078404406798796</v>
      </c>
      <c r="R33" s="29" t="s">
        <v>27</v>
      </c>
      <c r="S33" s="32">
        <f t="shared" si="23"/>
        <v>-0.12505506296777558</v>
      </c>
      <c r="T33" s="34">
        <f t="shared" si="24"/>
        <v>0.31339348269717826</v>
      </c>
    </row>
    <row r="34" spans="2:20" x14ac:dyDescent="0.25">
      <c r="B34" s="7" t="s">
        <v>28</v>
      </c>
      <c r="C34" s="8">
        <v>7136</v>
      </c>
      <c r="D34" s="8">
        <v>19804.896971589998</v>
      </c>
      <c r="E34" s="8">
        <v>2881.3973047299701</v>
      </c>
      <c r="F34" s="8">
        <v>1132.3267469999701</v>
      </c>
      <c r="J34" s="30">
        <f t="shared" si="19"/>
        <v>37.028700103149845</v>
      </c>
      <c r="K34" s="30">
        <f t="shared" si="20"/>
        <v>5.4077366672720313</v>
      </c>
      <c r="L34" s="31">
        <f t="shared" si="15"/>
        <v>39.297834600636094</v>
      </c>
      <c r="M34" s="26">
        <f t="shared" si="16"/>
        <v>5.7174079149428838</v>
      </c>
      <c r="N34" s="30">
        <f t="shared" si="21"/>
        <v>92.97028207808907</v>
      </c>
      <c r="O34" s="30">
        <f t="shared" si="22"/>
        <v>88.502493616060079</v>
      </c>
      <c r="P34" s="26">
        <f t="shared" si="18"/>
        <v>98.667540521316837</v>
      </c>
      <c r="Q34" s="26">
        <f t="shared" si="17"/>
        <v>93.570543209882558</v>
      </c>
      <c r="R34" s="29" t="s">
        <v>28</v>
      </c>
      <c r="S34" s="32">
        <f t="shared" si="23"/>
        <v>0.17118310578926899</v>
      </c>
      <c r="T34" s="34">
        <f t="shared" si="24"/>
        <v>0.24178761802658749</v>
      </c>
    </row>
    <row r="35" spans="2:20" x14ac:dyDescent="0.25">
      <c r="B35" s="7" t="s">
        <v>29</v>
      </c>
      <c r="C35" s="8">
        <v>7293</v>
      </c>
      <c r="D35" s="8">
        <v>20680.971144250001</v>
      </c>
      <c r="E35" s="8">
        <v>2953.74205424005</v>
      </c>
      <c r="F35" s="8">
        <v>1100.89421154006</v>
      </c>
      <c r="J35" s="30">
        <f t="shared" si="19"/>
        <v>36.089351356328123</v>
      </c>
      <c r="K35" s="30">
        <f t="shared" si="20"/>
        <v>5.2179499275178092</v>
      </c>
      <c r="L35" s="31">
        <f t="shared" si="15"/>
        <v>37.271169632424197</v>
      </c>
      <c r="M35" s="26">
        <f t="shared" si="16"/>
        <v>5.3232229950001413</v>
      </c>
      <c r="N35" s="30">
        <f t="shared" si="21"/>
        <v>90.611800205421716</v>
      </c>
      <c r="O35" s="30">
        <f t="shared" si="22"/>
        <v>85.396462247120638</v>
      </c>
      <c r="P35" s="26">
        <f t="shared" si="18"/>
        <v>93.579065547916045</v>
      </c>
      <c r="Q35" s="26">
        <f t="shared" si="17"/>
        <v>87.1193510555171</v>
      </c>
      <c r="R35" s="29" t="s">
        <v>29</v>
      </c>
      <c r="S35" s="32">
        <f t="shared" si="23"/>
        <v>0.21048985320768154</v>
      </c>
      <c r="T35" s="34">
        <f t="shared" si="24"/>
        <v>0.18708571926909245</v>
      </c>
    </row>
    <row r="36" spans="2:20" x14ac:dyDescent="0.25">
      <c r="B36" s="7" t="s">
        <v>30</v>
      </c>
      <c r="C36" s="8">
        <v>6958</v>
      </c>
      <c r="D36" s="8">
        <v>18166.635485120001</v>
      </c>
      <c r="E36" s="8">
        <v>2669.2564385400301</v>
      </c>
      <c r="F36" s="8">
        <v>868.50570112002799</v>
      </c>
      <c r="J36" s="30">
        <f t="shared" si="19"/>
        <v>36.887380827165089</v>
      </c>
      <c r="K36" s="30">
        <f t="shared" si="20"/>
        <v>5.4236061412349068</v>
      </c>
      <c r="L36" s="31">
        <f t="shared" si="15"/>
        <v>32.537364660064796</v>
      </c>
      <c r="M36" s="26">
        <f t="shared" si="16"/>
        <v>4.7807735330595857</v>
      </c>
      <c r="N36" s="30">
        <f t="shared" si="21"/>
        <v>92.615462899593084</v>
      </c>
      <c r="O36" s="30">
        <f t="shared" si="22"/>
        <v>88.762211887215855</v>
      </c>
      <c r="P36" s="26">
        <f t="shared" si="18"/>
        <v>81.69360420693107</v>
      </c>
      <c r="Q36" s="26">
        <f t="shared" si="17"/>
        <v>78.241675792041804</v>
      </c>
      <c r="R36" s="29" t="s">
        <v>30</v>
      </c>
      <c r="S36" s="32">
        <f t="shared" si="23"/>
        <v>8.2399630581307282E-2</v>
      </c>
      <c r="T36" s="34">
        <f t="shared" si="24"/>
        <v>0.10653115578611241</v>
      </c>
    </row>
    <row r="37" spans="2:20" x14ac:dyDescent="0.25">
      <c r="B37" s="7" t="s">
        <v>31</v>
      </c>
      <c r="C37" s="8">
        <v>7083</v>
      </c>
      <c r="D37" s="8">
        <v>18559.220260079899</v>
      </c>
      <c r="E37" s="8">
        <v>2658.9685689499202</v>
      </c>
      <c r="F37" s="8">
        <v>937.31398161991694</v>
      </c>
      <c r="J37" s="30">
        <f t="shared" si="19"/>
        <v>34.16510516485225</v>
      </c>
      <c r="K37" s="30">
        <f t="shared" si="20"/>
        <v>4.9917392821212392</v>
      </c>
      <c r="L37" s="31">
        <f t="shared" si="15"/>
        <v>35.251036532187399</v>
      </c>
      <c r="M37" s="26">
        <f t="shared" si="16"/>
        <v>5.0503952670686267</v>
      </c>
      <c r="N37" s="30">
        <f t="shared" si="21"/>
        <v>85.780474484809048</v>
      </c>
      <c r="O37" s="30">
        <f t="shared" si="22"/>
        <v>81.6943207724334</v>
      </c>
      <c r="P37" s="26">
        <f t="shared" si="18"/>
        <v>88.506990545522882</v>
      </c>
      <c r="Q37" s="26">
        <f t="shared" si="17"/>
        <v>82.654278931041119</v>
      </c>
      <c r="R37" s="29" t="s">
        <v>31</v>
      </c>
      <c r="S37" s="32">
        <f t="shared" si="23"/>
        <v>-0.13462007156110944</v>
      </c>
      <c r="T37" s="34">
        <f t="shared" si="24"/>
        <v>3.162840391822852E-3</v>
      </c>
    </row>
    <row r="38" spans="2:20" x14ac:dyDescent="0.25">
      <c r="B38" s="7" t="s">
        <v>32</v>
      </c>
      <c r="C38" s="8">
        <v>7210</v>
      </c>
      <c r="D38" s="8">
        <v>19560.830890559999</v>
      </c>
      <c r="E38" s="8">
        <v>3010.7935535399802</v>
      </c>
      <c r="F38" s="8">
        <v>1279.2847502899899</v>
      </c>
      <c r="J38" s="30">
        <f t="shared" si="19"/>
        <v>30.439510895464778</v>
      </c>
      <c r="K38" s="30">
        <f t="shared" si="20"/>
        <v>4.3490658484809428</v>
      </c>
      <c r="L38" s="31">
        <f t="shared" si="15"/>
        <v>42.48995248398397</v>
      </c>
      <c r="M38" s="26">
        <f t="shared" si="16"/>
        <v>6.5400327698112717</v>
      </c>
      <c r="N38" s="30">
        <f t="shared" si="21"/>
        <v>76.426391053076557</v>
      </c>
      <c r="O38" s="30">
        <f t="shared" si="22"/>
        <v>71.176389712255812</v>
      </c>
      <c r="P38" s="26">
        <f t="shared" si="18"/>
        <v>106.68219129800237</v>
      </c>
      <c r="Q38" s="26">
        <f t="shared" si="17"/>
        <v>107.03354177026337</v>
      </c>
      <c r="R38" s="29" t="s">
        <v>32</v>
      </c>
      <c r="S38" s="32">
        <f t="shared" si="23"/>
        <v>0.12978409604769658</v>
      </c>
      <c r="T38" s="34">
        <f t="shared" si="24"/>
        <v>-7.6366999848735365E-2</v>
      </c>
    </row>
    <row r="39" spans="2:20" x14ac:dyDescent="0.25">
      <c r="B39" s="7" t="s">
        <v>33</v>
      </c>
      <c r="C39" s="8">
        <v>7416</v>
      </c>
      <c r="D39" s="8">
        <v>18585.184012909998</v>
      </c>
      <c r="E39" s="8">
        <v>2533.0759247801202</v>
      </c>
      <c r="F39" s="8">
        <v>668.277787210116</v>
      </c>
      <c r="J39" s="30">
        <f t="shared" si="19"/>
        <v>29.523435733437275</v>
      </c>
      <c r="K39" s="30">
        <f t="shared" si="20"/>
        <v>4.1513736556875465</v>
      </c>
      <c r="L39" s="31">
        <f t="shared" si="15"/>
        <v>26.38206698317283</v>
      </c>
      <c r="M39" s="26">
        <f t="shared" si="16"/>
        <v>3.5957555585454735</v>
      </c>
      <c r="N39" s="30">
        <f t="shared" si="21"/>
        <v>74.126343630910014</v>
      </c>
      <c r="O39" s="30">
        <f t="shared" si="22"/>
        <v>67.940978465896336</v>
      </c>
      <c r="P39" s="26">
        <f t="shared" si="18"/>
        <v>66.239111888779902</v>
      </c>
      <c r="Q39" s="26">
        <f t="shared" si="17"/>
        <v>58.847786596387323</v>
      </c>
      <c r="R39" s="29" t="s">
        <v>33</v>
      </c>
      <c r="S39" s="32">
        <f t="shared" si="23"/>
        <v>-0.39296820693129941</v>
      </c>
      <c r="T39" s="34">
        <f t="shared" si="24"/>
        <v>-0.11983322171249466</v>
      </c>
    </row>
    <row r="40" spans="2:20" x14ac:dyDescent="0.25">
      <c r="B40" s="7" t="s">
        <v>34</v>
      </c>
      <c r="C40" s="8">
        <v>7139</v>
      </c>
      <c r="D40" s="8">
        <v>17564.176695509999</v>
      </c>
      <c r="E40" s="8">
        <v>2201.2055245500301</v>
      </c>
      <c r="F40" s="8">
        <v>388.18232092003001</v>
      </c>
      <c r="J40" s="30">
        <f t="shared" si="19"/>
        <v>29.814830998203508</v>
      </c>
      <c r="K40" s="30">
        <f t="shared" si="20"/>
        <v>4.1719777496584003</v>
      </c>
      <c r="L40" s="31">
        <f t="shared" si="15"/>
        <v>17.63498758251491</v>
      </c>
      <c r="M40" s="26">
        <f t="shared" si="16"/>
        <v>2.210079798498398</v>
      </c>
      <c r="N40" s="30">
        <f t="shared" si="21"/>
        <v>74.857968016483071</v>
      </c>
      <c r="O40" s="30">
        <f t="shared" si="22"/>
        <v>68.278183068730669</v>
      </c>
      <c r="P40" s="26">
        <f t="shared" si="18"/>
        <v>44.277270480001071</v>
      </c>
      <c r="Q40" s="26">
        <f t="shared" si="17"/>
        <v>36.169951551331422</v>
      </c>
      <c r="R40" s="29" t="s">
        <v>34</v>
      </c>
      <c r="S40" s="32">
        <f t="shared" si="23"/>
        <v>-0.55304574233717907</v>
      </c>
      <c r="T40" s="34">
        <f t="shared" si="24"/>
        <v>-6.0431912227500127E-2</v>
      </c>
    </row>
    <row r="41" spans="2:20" x14ac:dyDescent="0.25">
      <c r="B41" s="7" t="s">
        <v>35</v>
      </c>
      <c r="C41" s="8">
        <v>7289</v>
      </c>
      <c r="D41" s="8">
        <v>18358.175760329999</v>
      </c>
      <c r="E41" s="8">
        <v>2475.6901812199999</v>
      </c>
      <c r="F41" s="8">
        <v>781.98971884999798</v>
      </c>
      <c r="J41" s="30">
        <f t="shared" si="19"/>
        <v>33.894473008972277</v>
      </c>
      <c r="K41" s="30">
        <f t="shared" si="20"/>
        <v>4.8932187531959705</v>
      </c>
      <c r="L41" s="31">
        <f t="shared" si="15"/>
        <v>31.586735884077378</v>
      </c>
      <c r="M41" s="26">
        <f t="shared" si="16"/>
        <v>4.2596264958950432</v>
      </c>
      <c r="N41" s="30">
        <f t="shared" si="21"/>
        <v>85.10098134026245</v>
      </c>
      <c r="O41" s="30">
        <f t="shared" si="22"/>
        <v>80.081943354903188</v>
      </c>
      <c r="P41" s="26">
        <f t="shared" si="18"/>
        <v>79.306800856856654</v>
      </c>
      <c r="Q41" s="26">
        <f t="shared" si="17"/>
        <v>69.712633945603216</v>
      </c>
      <c r="R41" s="29" t="s">
        <v>35</v>
      </c>
      <c r="S41" s="32">
        <f t="shared" si="23"/>
        <v>-0.16571209414958166</v>
      </c>
      <c r="T41" s="34">
        <f t="shared" si="24"/>
        <v>-5.7791988376530976E-2</v>
      </c>
    </row>
    <row r="42" spans="2:20" x14ac:dyDescent="0.25">
      <c r="B42" s="7" t="s">
        <v>36</v>
      </c>
      <c r="C42" s="8">
        <v>7415</v>
      </c>
      <c r="D42" s="8">
        <v>19699.297744219999</v>
      </c>
      <c r="E42" s="8">
        <v>2988.3404674999601</v>
      </c>
      <c r="F42" s="8">
        <v>1304.57597516995</v>
      </c>
      <c r="J42" s="30">
        <f t="shared" si="19"/>
        <v>31.858265260333187</v>
      </c>
      <c r="K42" s="30">
        <f t="shared" si="20"/>
        <v>4.6076037092660354</v>
      </c>
      <c r="L42" s="31">
        <f t="shared" si="15"/>
        <v>43.655533543048918</v>
      </c>
      <c r="M42" s="26">
        <f t="shared" si="16"/>
        <v>6.6224491456946861</v>
      </c>
      <c r="N42" s="30">
        <f t="shared" si="21"/>
        <v>79.988546708930002</v>
      </c>
      <c r="O42" s="30">
        <f t="shared" si="22"/>
        <v>75.407595257474242</v>
      </c>
      <c r="P42" s="26">
        <f t="shared" si="18"/>
        <v>109.60868884029465</v>
      </c>
      <c r="Q42" s="26">
        <f t="shared" si="17"/>
        <v>108.38236018160072</v>
      </c>
      <c r="R42" s="29" t="s">
        <v>36</v>
      </c>
      <c r="S42" s="32">
        <f t="shared" si="23"/>
        <v>1.9769816590268219E-2</v>
      </c>
      <c r="T42" s="34">
        <f t="shared" si="24"/>
        <v>-2.7732375700001262E-2</v>
      </c>
    </row>
    <row r="43" spans="2:20" x14ac:dyDescent="0.25">
      <c r="B43" s="7" t="s">
        <v>37</v>
      </c>
      <c r="C43" s="8">
        <v>7632</v>
      </c>
      <c r="D43" s="8">
        <v>20555.960441070001</v>
      </c>
      <c r="E43" s="8">
        <v>3119.7993913700302</v>
      </c>
      <c r="F43" s="8">
        <v>1332.17415166002</v>
      </c>
      <c r="J43" s="30">
        <f t="shared" si="19"/>
        <v>33.378320545112217</v>
      </c>
      <c r="K43" s="30">
        <f t="shared" si="20"/>
        <v>4.9146530152439443</v>
      </c>
      <c r="L43" s="31">
        <f t="shared" si="15"/>
        <v>42.700635026247902</v>
      </c>
      <c r="M43" s="26">
        <f t="shared" si="16"/>
        <v>6.4807195726957536</v>
      </c>
      <c r="N43" s="30">
        <f t="shared" si="21"/>
        <v>83.805044944258938</v>
      </c>
      <c r="O43" s="30">
        <f t="shared" si="22"/>
        <v>80.432734407941425</v>
      </c>
      <c r="P43" s="26">
        <f t="shared" si="18"/>
        <v>107.21116518389744</v>
      </c>
      <c r="Q43" s="26">
        <f t="shared" si="17"/>
        <v>106.0628277410774</v>
      </c>
      <c r="R43" s="29" t="s">
        <v>37</v>
      </c>
      <c r="S43" s="32">
        <f t="shared" si="23"/>
        <v>0.99344371031917245</v>
      </c>
      <c r="T43" s="34">
        <f t="shared" si="24"/>
        <v>-2.0103812412502239E-2</v>
      </c>
    </row>
    <row r="44" spans="2:20" x14ac:dyDescent="0.25">
      <c r="B44" s="7" t="s">
        <v>38</v>
      </c>
      <c r="C44" s="8">
        <v>7277</v>
      </c>
      <c r="D44" s="8">
        <v>17718.740914260001</v>
      </c>
      <c r="E44" s="8">
        <v>1993.31542273996</v>
      </c>
      <c r="F44" s="8">
        <v>189.16875490995</v>
      </c>
      <c r="J44" s="30">
        <f t="shared" si="19"/>
        <v>32.126775834564221</v>
      </c>
      <c r="K44" s="30">
        <f t="shared" si="20"/>
        <v>4.6190356279321492</v>
      </c>
      <c r="L44" s="31">
        <f t="shared" si="15"/>
        <v>9.490156587958543</v>
      </c>
      <c r="M44" s="26">
        <f t="shared" si="16"/>
        <v>1.0676196227786559</v>
      </c>
      <c r="N44" s="30">
        <f t="shared" si="21"/>
        <v>80.662713065233859</v>
      </c>
      <c r="O44" s="30">
        <f t="shared" si="22"/>
        <v>75.594688929192813</v>
      </c>
      <c r="P44" s="26">
        <f t="shared" si="18"/>
        <v>23.827531954671237</v>
      </c>
      <c r="Q44" s="26">
        <f t="shared" si="17"/>
        <v>17.472559161615582</v>
      </c>
      <c r="R44" s="29" t="s">
        <v>38</v>
      </c>
      <c r="S44" s="32">
        <f t="shared" si="23"/>
        <v>-0.51268065361245307</v>
      </c>
      <c r="T44" s="34">
        <f t="shared" si="24"/>
        <v>-1.7572138371679161E-2</v>
      </c>
    </row>
    <row r="45" spans="2:20" x14ac:dyDescent="0.25">
      <c r="B45" s="7" t="s">
        <v>39</v>
      </c>
      <c r="C45" s="8">
        <v>7460</v>
      </c>
      <c r="D45" s="8">
        <v>18582.050832090001</v>
      </c>
      <c r="E45" s="8">
        <v>2707.2805285599702</v>
      </c>
      <c r="F45" s="8">
        <v>1019.75019318997</v>
      </c>
      <c r="J45" s="30">
        <f t="shared" si="19"/>
        <v>31.707297666700153</v>
      </c>
      <c r="K45" s="30">
        <f t="shared" si="20"/>
        <v>4.5158653938399951</v>
      </c>
      <c r="L45" s="31">
        <f t="shared" si="15"/>
        <v>37.666957023193511</v>
      </c>
      <c r="M45" s="26">
        <f t="shared" si="16"/>
        <v>5.4878237198066824</v>
      </c>
      <c r="N45" s="30">
        <f t="shared" si="21"/>
        <v>79.609502893575552</v>
      </c>
      <c r="O45" s="30">
        <f t="shared" si="22"/>
        <v>73.906214888034597</v>
      </c>
      <c r="P45" s="26">
        <f t="shared" si="18"/>
        <v>94.572793798172512</v>
      </c>
      <c r="Q45" s="26">
        <f t="shared" si="17"/>
        <v>89.813190547471962</v>
      </c>
      <c r="R45" s="29" t="s">
        <v>39</v>
      </c>
      <c r="S45" s="32">
        <f t="shared" si="23"/>
        <v>0.30404552465168599</v>
      </c>
      <c r="T45" s="34">
        <f t="shared" si="24"/>
        <v>1.5407084215009059E-2</v>
      </c>
    </row>
    <row r="46" spans="2:20" x14ac:dyDescent="0.25">
      <c r="B46" s="7" t="s">
        <v>40</v>
      </c>
      <c r="C46" s="8">
        <v>7592</v>
      </c>
      <c r="D46" s="8">
        <v>19752.836749639999</v>
      </c>
      <c r="E46" s="8">
        <v>2780.2541522800002</v>
      </c>
      <c r="F46" s="8">
        <v>1074.5502888999999</v>
      </c>
      <c r="J46" s="30">
        <f t="shared" si="19"/>
        <v>32.44821668378377</v>
      </c>
      <c r="K46" s="30">
        <f t="shared" si="20"/>
        <v>4.6072204447957725</v>
      </c>
      <c r="L46" s="31">
        <f t="shared" si="15"/>
        <v>38.649354700856918</v>
      </c>
      <c r="M46" s="26">
        <f t="shared" si="16"/>
        <v>5.4399795964475022</v>
      </c>
      <c r="N46" s="30">
        <f t="shared" si="21"/>
        <v>81.469774786010277</v>
      </c>
      <c r="O46" s="30">
        <f t="shared" si="22"/>
        <v>75.401322788339797</v>
      </c>
      <c r="P46" s="26">
        <f t="shared" si="18"/>
        <v>97.039361324194218</v>
      </c>
      <c r="Q46" s="26">
        <f t="shared" si="17"/>
        <v>89.030178266606256</v>
      </c>
      <c r="R46" s="29" t="s">
        <v>40</v>
      </c>
      <c r="S46" s="32">
        <f t="shared" si="23"/>
        <v>-0.17632218486928986</v>
      </c>
      <c r="T46" s="34">
        <f t="shared" si="24"/>
        <v>5.735578335861579E-2</v>
      </c>
    </row>
    <row r="47" spans="2:20" x14ac:dyDescent="0.25">
      <c r="B47" s="7" t="s">
        <v>41</v>
      </c>
      <c r="C47" s="8">
        <v>7814</v>
      </c>
      <c r="D47" s="8">
        <v>20851.539785609999</v>
      </c>
      <c r="E47" s="8">
        <v>3084.3381858399498</v>
      </c>
      <c r="F47" s="8">
        <v>1265.27949045994</v>
      </c>
      <c r="J47" s="30">
        <f t="shared" si="19"/>
        <v>33.839056227181715</v>
      </c>
      <c r="K47" s="30">
        <f t="shared" si="20"/>
        <v>4.9099670528626547</v>
      </c>
      <c r="L47" s="31">
        <f t="shared" si="15"/>
        <v>41.02272235479164</v>
      </c>
      <c r="M47" s="26">
        <f t="shared" si="16"/>
        <v>6.0680386363271399</v>
      </c>
      <c r="N47" s="30">
        <f t="shared" si="21"/>
        <v>84.961842947054578</v>
      </c>
      <c r="O47" s="30">
        <f t="shared" si="22"/>
        <v>80.356044402260281</v>
      </c>
      <c r="P47" s="26">
        <f t="shared" si="18"/>
        <v>102.99832449726422</v>
      </c>
      <c r="Q47" s="26">
        <f t="shared" si="17"/>
        <v>99.308931576444564</v>
      </c>
      <c r="R47" s="29" t="s">
        <v>41</v>
      </c>
      <c r="S47" s="32">
        <f t="shared" si="23"/>
        <v>-5.0214651828158319E-2</v>
      </c>
      <c r="T47" s="34">
        <f t="shared" si="24"/>
        <v>9.5368256081028696E-2</v>
      </c>
    </row>
    <row r="48" spans="2:20" x14ac:dyDescent="0.25">
      <c r="B48" s="7" t="s">
        <v>42</v>
      </c>
      <c r="C48" s="8">
        <v>7570</v>
      </c>
      <c r="D48" s="8">
        <v>18248.307150690001</v>
      </c>
      <c r="E48" s="8">
        <v>2099.7994462199999</v>
      </c>
      <c r="F48" s="8">
        <v>261.50550915000599</v>
      </c>
      <c r="J48" s="30">
        <f t="shared" si="19"/>
        <v>34.784396284256793</v>
      </c>
      <c r="K48" s="30">
        <f t="shared" si="20"/>
        <v>5.0719879943440755</v>
      </c>
      <c r="L48" s="31">
        <f t="shared" si="15"/>
        <v>12.453832656293002</v>
      </c>
      <c r="M48" s="26">
        <f t="shared" si="16"/>
        <v>1.4330398266017679</v>
      </c>
      <c r="N48" s="30">
        <f t="shared" si="21"/>
        <v>87.33536757852039</v>
      </c>
      <c r="O48" s="30">
        <f t="shared" si="22"/>
        <v>83.007663410617255</v>
      </c>
      <c r="P48" s="26">
        <f t="shared" si="18"/>
        <v>31.268619524410106</v>
      </c>
      <c r="Q48" s="26">
        <f t="shared" si="17"/>
        <v>23.452990762836425</v>
      </c>
      <c r="R48" s="29" t="s">
        <v>42</v>
      </c>
      <c r="S48" s="32">
        <f t="shared" si="23"/>
        <v>0.38239271741514846</v>
      </c>
      <c r="T48" s="34">
        <f t="shared" si="24"/>
        <v>0.12224789749588524</v>
      </c>
    </row>
    <row r="49" spans="2:24" x14ac:dyDescent="0.25">
      <c r="B49" s="7" t="s">
        <v>43</v>
      </c>
      <c r="C49" s="8">
        <v>7780</v>
      </c>
      <c r="D49" s="8">
        <v>19496.109634269898</v>
      </c>
      <c r="E49" s="8">
        <v>3021.0452213799899</v>
      </c>
      <c r="F49" s="8">
        <v>1306.00737143999</v>
      </c>
      <c r="J49" s="30">
        <f t="shared" si="19"/>
        <v>35.432881641007455</v>
      </c>
      <c r="K49" s="30">
        <f t="shared" si="20"/>
        <v>5.1672133890541172</v>
      </c>
      <c r="L49" s="31">
        <f t="shared" si="15"/>
        <v>43.230315196785305</v>
      </c>
      <c r="M49" s="26">
        <f t="shared" si="16"/>
        <v>6.69881015207421</v>
      </c>
      <c r="N49" s="30">
        <f t="shared" si="21"/>
        <v>88.96356047680392</v>
      </c>
      <c r="O49" s="30">
        <f t="shared" si="22"/>
        <v>84.566112981288313</v>
      </c>
      <c r="P49" s="26">
        <f t="shared" si="18"/>
        <v>108.54106644234976</v>
      </c>
      <c r="Q49" s="26">
        <f t="shared" si="17"/>
        <v>109.6320770031539</v>
      </c>
      <c r="R49" s="29" t="s">
        <v>43</v>
      </c>
      <c r="S49" s="32">
        <f t="shared" si="23"/>
        <v>0.28071304145042997</v>
      </c>
      <c r="T49" s="34">
        <f t="shared" si="24"/>
        <v>0.36664665131250895</v>
      </c>
    </row>
    <row r="50" spans="2:24" x14ac:dyDescent="0.25">
      <c r="B50" s="7" t="s">
        <v>44</v>
      </c>
      <c r="C50" s="8">
        <v>7905</v>
      </c>
      <c r="D50" s="8">
        <v>21163.881363869899</v>
      </c>
      <c r="E50" s="8">
        <v>3036.6457636199002</v>
      </c>
      <c r="F50" s="8">
        <v>1288.4705073698899</v>
      </c>
      <c r="J50" s="30">
        <f t="shared" si="19"/>
        <v>41.179676676796355</v>
      </c>
      <c r="K50" s="30">
        <f t="shared" si="20"/>
        <v>6.1801117486179242</v>
      </c>
      <c r="L50" s="31">
        <f t="shared" si="15"/>
        <v>42.43071492915724</v>
      </c>
      <c r="M50" s="26">
        <f t="shared" si="16"/>
        <v>6.0880633623731857</v>
      </c>
      <c r="N50" s="30">
        <f t="shared" si="21"/>
        <v>103.39239956739914</v>
      </c>
      <c r="O50" s="30">
        <f t="shared" si="22"/>
        <v>101.14310925840829</v>
      </c>
      <c r="P50" s="26">
        <f t="shared" si="18"/>
        <v>106.53345985005748</v>
      </c>
      <c r="Q50" s="26">
        <f t="shared" si="17"/>
        <v>99.636654300034138</v>
      </c>
      <c r="R50" s="29" t="s">
        <v>44</v>
      </c>
      <c r="S50" s="32">
        <f t="shared" si="23"/>
        <v>0.19907883388954906</v>
      </c>
      <c r="T50" s="34">
        <f t="shared" si="24"/>
        <v>0.47122881730574434</v>
      </c>
    </row>
    <row r="51" spans="2:24" x14ac:dyDescent="0.25">
      <c r="B51" s="7" t="s">
        <v>45</v>
      </c>
      <c r="C51" s="8">
        <v>8123</v>
      </c>
      <c r="D51" s="8">
        <v>22117.253952290001</v>
      </c>
      <c r="E51" s="8">
        <v>3270.1457675799202</v>
      </c>
      <c r="F51" s="8">
        <v>1426.3284846199099</v>
      </c>
      <c r="J51" s="30">
        <f t="shared" si="19"/>
        <v>38.36529898315564</v>
      </c>
      <c r="K51" s="30">
        <f t="shared" si="20"/>
        <v>5.6391259508883467</v>
      </c>
      <c r="L51" s="31">
        <f t="shared" si="15"/>
        <v>43.616663781794287</v>
      </c>
      <c r="M51" s="26">
        <f t="shared" si="16"/>
        <v>6.4489402151673039</v>
      </c>
      <c r="N51" s="30">
        <f t="shared" si="21"/>
        <v>96.326164800227261</v>
      </c>
      <c r="O51" s="30">
        <f t="shared" si="22"/>
        <v>92.289388181399218</v>
      </c>
      <c r="P51" s="26">
        <f t="shared" si="18"/>
        <v>109.51109609039835</v>
      </c>
      <c r="Q51" s="26">
        <f t="shared" si="17"/>
        <v>105.54272985912878</v>
      </c>
      <c r="R51" s="29" t="s">
        <v>45</v>
      </c>
      <c r="S51" s="32">
        <f t="shared" si="23"/>
        <v>0.12728333571693895</v>
      </c>
      <c r="T51" s="34">
        <f t="shared" si="24"/>
        <v>0.5159498756573051</v>
      </c>
    </row>
    <row r="52" spans="2:24" x14ac:dyDescent="0.25">
      <c r="B52" s="7" t="s">
        <v>46</v>
      </c>
      <c r="C52" s="8">
        <v>8180</v>
      </c>
      <c r="D52" s="8">
        <v>19166.5285727599</v>
      </c>
      <c r="E52" s="8">
        <v>2966.0941344099101</v>
      </c>
      <c r="F52" s="8">
        <v>1051.21380181991</v>
      </c>
      <c r="J52" s="30">
        <f t="shared" si="19"/>
        <v>39.051798834995076</v>
      </c>
      <c r="K52" s="30">
        <f t="shared" si="20"/>
        <v>5.8753553325083097</v>
      </c>
      <c r="L52" s="31">
        <f t="shared" si="15"/>
        <v>35.441012799448593</v>
      </c>
      <c r="M52" s="26">
        <f t="shared" si="16"/>
        <v>5.4846332648569946</v>
      </c>
      <c r="N52" s="30">
        <f t="shared" si="21"/>
        <v>98.049803077949278</v>
      </c>
      <c r="O52" s="30">
        <f t="shared" si="22"/>
        <v>96.155495321060144</v>
      </c>
      <c r="P52" s="26">
        <f t="shared" si="18"/>
        <v>88.983975886791001</v>
      </c>
      <c r="Q52" s="26">
        <f t="shared" si="17"/>
        <v>89.760975871316234</v>
      </c>
      <c r="R52" s="29" t="s">
        <v>46</v>
      </c>
      <c r="S52" s="32">
        <f t="shared" si="23"/>
        <v>3.0198533684309803</v>
      </c>
      <c r="T52" s="34">
        <f t="shared" si="24"/>
        <v>0.51900795091965202</v>
      </c>
    </row>
    <row r="53" spans="2:24" x14ac:dyDescent="0.25">
      <c r="B53" s="7" t="s">
        <v>47</v>
      </c>
      <c r="C53" s="8">
        <v>8382</v>
      </c>
      <c r="D53" s="8">
        <v>20199.956521470001</v>
      </c>
      <c r="E53" s="8">
        <v>2865.0635157400002</v>
      </c>
      <c r="F53" s="8">
        <v>916.04115446000003</v>
      </c>
      <c r="J53" s="30">
        <f t="shared" si="19"/>
        <v>39.828533672779557</v>
      </c>
      <c r="K53" s="35">
        <f t="shared" si="20"/>
        <v>6.1102647465864379</v>
      </c>
      <c r="L53" s="31">
        <f t="shared" si="15"/>
        <v>31.972804422222424</v>
      </c>
      <c r="M53" s="26">
        <f t="shared" si="16"/>
        <v>4.5348669611559016</v>
      </c>
      <c r="N53" s="30">
        <f t="shared" si="21"/>
        <v>100</v>
      </c>
      <c r="O53" s="35">
        <f t="shared" si="22"/>
        <v>100</v>
      </c>
      <c r="P53" s="26">
        <f t="shared" si="18"/>
        <v>80.276127373662121</v>
      </c>
      <c r="Q53" s="26">
        <f t="shared" si="17"/>
        <v>74.217192695117689</v>
      </c>
      <c r="R53" s="29" t="s">
        <v>47</v>
      </c>
      <c r="S53" s="32">
        <f t="shared" si="23"/>
        <v>-0.29859419288730149</v>
      </c>
      <c r="T53" s="34">
        <f t="shared" si="24"/>
        <v>0.44982976000842551</v>
      </c>
    </row>
    <row r="54" spans="2:24" x14ac:dyDescent="0.25">
      <c r="B54" s="7" t="s">
        <v>48</v>
      </c>
      <c r="C54" s="8">
        <v>8521</v>
      </c>
      <c r="D54" s="8">
        <v>21730.96370221</v>
      </c>
      <c r="E54" s="8">
        <v>3383.0138968400202</v>
      </c>
      <c r="F54" s="8">
        <v>1528.33452414002</v>
      </c>
      <c r="J54" s="30">
        <f t="shared" si="19"/>
        <v>37.072120268798038</v>
      </c>
      <c r="K54" s="30">
        <f t="shared" si="20"/>
        <v>5.5433366670024471</v>
      </c>
      <c r="L54" s="31">
        <f t="shared" si="15"/>
        <v>45.176714336514998</v>
      </c>
      <c r="M54" s="26">
        <f t="shared" si="16"/>
        <v>7.0329808888530385</v>
      </c>
      <c r="N54" s="30">
        <f t="shared" si="21"/>
        <v>93.079299813978935</v>
      </c>
      <c r="O54" s="30">
        <f t="shared" si="22"/>
        <v>90.721710055186875</v>
      </c>
      <c r="P54" s="26">
        <f t="shared" si="18"/>
        <v>113.42801296094565</v>
      </c>
      <c r="Q54" s="26">
        <f t="shared" si="17"/>
        <v>115.10108285867786</v>
      </c>
      <c r="R54" s="29" t="s">
        <v>48</v>
      </c>
      <c r="S54" s="32">
        <f t="shared" si="23"/>
        <v>0.18616182163125816</v>
      </c>
      <c r="T54" s="34">
        <f t="shared" si="24"/>
        <v>0.38084737549322778</v>
      </c>
    </row>
    <row r="55" spans="2:24" x14ac:dyDescent="0.25">
      <c r="B55" s="7" t="s">
        <v>49</v>
      </c>
      <c r="C55" s="8">
        <v>8757</v>
      </c>
      <c r="D55" s="8">
        <v>22955.460077599899</v>
      </c>
      <c r="E55" s="8">
        <v>3630.0326384599398</v>
      </c>
      <c r="F55" s="8">
        <v>1696.08204358993</v>
      </c>
      <c r="J55" s="30">
        <f t="shared" si="19"/>
        <v>37.902681298360235</v>
      </c>
      <c r="K55" s="30">
        <f t="shared" si="20"/>
        <v>5.6332795171611565</v>
      </c>
      <c r="L55" s="31">
        <f t="shared" si="15"/>
        <v>46.723603132932205</v>
      </c>
      <c r="M55" s="26">
        <f t="shared" si="16"/>
        <v>7.3885778714798178</v>
      </c>
      <c r="N55" s="30">
        <f t="shared" si="21"/>
        <v>95.164641535032132</v>
      </c>
      <c r="O55" s="30">
        <f t="shared" si="22"/>
        <v>92.193706014264691</v>
      </c>
      <c r="P55" s="26">
        <f t="shared" si="18"/>
        <v>117.31188377860123</v>
      </c>
      <c r="Q55" s="26">
        <f t="shared" si="17"/>
        <v>120.92074857488824</v>
      </c>
      <c r="R55" s="29" t="s">
        <v>49</v>
      </c>
      <c r="S55" s="32">
        <f t="shared" si="23"/>
        <v>0.18912442812351493</v>
      </c>
      <c r="T55" s="34">
        <f t="shared" si="24"/>
        <v>0.3066702511198684</v>
      </c>
    </row>
    <row r="56" spans="2:24" x14ac:dyDescent="0.25">
      <c r="B56" s="7" t="s">
        <v>50</v>
      </c>
      <c r="C56" s="8">
        <v>8459</v>
      </c>
      <c r="D56" s="8">
        <v>19984.72709425</v>
      </c>
      <c r="E56" s="8">
        <v>2633.1493514699901</v>
      </c>
      <c r="F56" s="8">
        <v>642.89287199999205</v>
      </c>
      <c r="J56" s="30">
        <f t="shared" si="19"/>
        <v>37.554384731994432</v>
      </c>
      <c r="K56" s="30">
        <f t="shared" si="20"/>
        <v>5.5626718030599616</v>
      </c>
      <c r="L56" s="31">
        <f t="shared" ref="L56:L81" si="25">F56/E56*100</f>
        <v>24.415359183522526</v>
      </c>
      <c r="M56" s="26">
        <f t="shared" ref="M56:M81" si="26">F56/D56*100</f>
        <v>3.2169209465210313</v>
      </c>
      <c r="N56" s="30">
        <f t="shared" si="21"/>
        <v>94.290151479165871</v>
      </c>
      <c r="O56" s="30">
        <f t="shared" si="22"/>
        <v>91.038147015930932</v>
      </c>
      <c r="P56" s="26">
        <f t="shared" si="18"/>
        <v>61.30117514270674</v>
      </c>
      <c r="Q56" s="26">
        <f t="shared" si="17"/>
        <v>52.647816092063728</v>
      </c>
      <c r="R56" s="29" t="s">
        <v>50</v>
      </c>
      <c r="S56" s="32">
        <f t="shared" si="23"/>
        <v>-0.38842805251701784</v>
      </c>
      <c r="T56" s="34">
        <f t="shared" si="24"/>
        <v>0.22479755796564191</v>
      </c>
    </row>
    <row r="57" spans="2:24" x14ac:dyDescent="0.25">
      <c r="B57" s="7" t="s">
        <v>51</v>
      </c>
      <c r="C57" s="8">
        <v>8627</v>
      </c>
      <c r="D57" s="8">
        <v>21256.88210128</v>
      </c>
      <c r="E57" s="8">
        <v>2947.8568492598802</v>
      </c>
      <c r="F57" s="8">
        <v>1040.4475058498799</v>
      </c>
      <c r="J57" s="30">
        <f t="shared" si="19"/>
        <v>36.372242707701901</v>
      </c>
      <c r="K57" s="30">
        <f t="shared" si="20"/>
        <v>5.2905033358091229</v>
      </c>
      <c r="L57" s="31">
        <f t="shared" si="25"/>
        <v>35.295048540471207</v>
      </c>
      <c r="M57" s="26">
        <f t="shared" si="26"/>
        <v>4.8946383617907374</v>
      </c>
      <c r="N57" s="30">
        <f t="shared" si="21"/>
        <v>91.322073281749198</v>
      </c>
      <c r="O57" s="30">
        <f t="shared" si="22"/>
        <v>86.58386428779076</v>
      </c>
      <c r="P57" s="26">
        <f t="shared" si="18"/>
        <v>88.617494257874924</v>
      </c>
      <c r="Q57" s="26">
        <f t="shared" si="17"/>
        <v>80.105176531428981</v>
      </c>
      <c r="R57" s="29" t="s">
        <v>51</v>
      </c>
      <c r="S57" s="32">
        <f t="shared" si="23"/>
        <v>0.13580869241973814</v>
      </c>
      <c r="T57" s="34">
        <f t="shared" si="24"/>
        <v>0.17250651893100588</v>
      </c>
    </row>
    <row r="58" spans="2:24" x14ac:dyDescent="0.25">
      <c r="B58" s="7" t="s">
        <v>52</v>
      </c>
      <c r="C58" s="8">
        <v>8714</v>
      </c>
      <c r="D58" s="8">
        <v>22616.641436940001</v>
      </c>
      <c r="E58" s="8">
        <v>3487.0367079200601</v>
      </c>
      <c r="F58" s="8">
        <v>1526.74769586006</v>
      </c>
      <c r="J58" s="30">
        <f t="shared" si="19"/>
        <v>37.114636866712438</v>
      </c>
      <c r="K58" s="30">
        <f t="shared" si="20"/>
        <v>5.4501561933756966</v>
      </c>
      <c r="L58" s="31">
        <f t="shared" si="25"/>
        <v>43.783528071051798</v>
      </c>
      <c r="M58" s="26">
        <f t="shared" si="26"/>
        <v>6.7505500324482606</v>
      </c>
      <c r="N58" s="30">
        <f t="shared" si="21"/>
        <v>93.186048905631921</v>
      </c>
      <c r="O58" s="30">
        <f t="shared" si="22"/>
        <v>89.196727464558421</v>
      </c>
      <c r="P58" s="26">
        <f t="shared" si="18"/>
        <v>109.93005273748062</v>
      </c>
      <c r="Q58" s="26">
        <f t="shared" si="17"/>
        <v>110.47884686534286</v>
      </c>
      <c r="R58" s="29" t="s">
        <v>52</v>
      </c>
      <c r="S58" s="32">
        <f t="shared" si="23"/>
        <v>-1.0382728747508896E-3</v>
      </c>
      <c r="T58" s="34">
        <f t="shared" si="24"/>
        <v>0.1098202344909697</v>
      </c>
    </row>
    <row r="59" spans="2:24" x14ac:dyDescent="0.25">
      <c r="B59" s="7" t="s">
        <v>53</v>
      </c>
      <c r="C59" s="8">
        <v>8876</v>
      </c>
      <c r="D59" s="8">
        <v>23398.658311629999</v>
      </c>
      <c r="E59" s="8">
        <v>3510.1602135701601</v>
      </c>
      <c r="F59" s="8">
        <v>1474.09301150017</v>
      </c>
      <c r="J59" s="30">
        <f t="shared" si="19"/>
        <v>35.65728679025402</v>
      </c>
      <c r="K59" s="30">
        <f t="shared" si="20"/>
        <v>5.1925270168161495</v>
      </c>
      <c r="L59" s="31">
        <f t="shared" si="25"/>
        <v>41.995035035762086</v>
      </c>
      <c r="M59" s="26">
        <f t="shared" si="26"/>
        <v>6.2999040024764623</v>
      </c>
      <c r="N59" s="30">
        <f t="shared" si="21"/>
        <v>89.52698857358051</v>
      </c>
      <c r="O59" s="30">
        <f t="shared" si="22"/>
        <v>84.980393357211042</v>
      </c>
      <c r="P59" s="26">
        <f t="shared" si="18"/>
        <v>105.43957098893451</v>
      </c>
      <c r="Q59" s="26">
        <f t="shared" si="17"/>
        <v>103.10361766232745</v>
      </c>
      <c r="R59" s="29" t="s">
        <v>53</v>
      </c>
      <c r="S59" s="32">
        <f t="shared" si="23"/>
        <v>-0.13088342803270159</v>
      </c>
      <c r="T59" s="34">
        <f t="shared" si="24"/>
        <v>5.3258263470236961E-2</v>
      </c>
    </row>
    <row r="60" spans="2:24" x14ac:dyDescent="0.25">
      <c r="B60" s="7" t="s">
        <v>54</v>
      </c>
      <c r="C60" s="8">
        <v>8472</v>
      </c>
      <c r="D60" s="8">
        <v>20468.558738000102</v>
      </c>
      <c r="E60" s="8">
        <v>2881.7738131835099</v>
      </c>
      <c r="F60" s="8">
        <v>789.17190920532505</v>
      </c>
      <c r="J60" s="30">
        <f t="shared" si="19"/>
        <v>34.842726802419421</v>
      </c>
      <c r="K60" s="30">
        <f t="shared" si="20"/>
        <v>5.0136896594789002</v>
      </c>
      <c r="L60" s="31">
        <f t="shared" si="25"/>
        <v>27.38493581956465</v>
      </c>
      <c r="M60" s="26">
        <f t="shared" si="26"/>
        <v>3.8555323767873255</v>
      </c>
      <c r="N60" s="30">
        <f t="shared" si="21"/>
        <v>87.481821672567278</v>
      </c>
      <c r="O60" s="30">
        <f t="shared" si="22"/>
        <v>82.053558518554354</v>
      </c>
      <c r="P60" s="26">
        <f t="shared" si="18"/>
        <v>68.757077638237604</v>
      </c>
      <c r="Q60" s="26">
        <f t="shared" si="17"/>
        <v>63.099268799134414</v>
      </c>
      <c r="R60" s="29" t="s">
        <v>54</v>
      </c>
      <c r="S60" s="32">
        <f t="shared" ref="S60:S81" si="27">F60/F56-1</f>
        <v>0.22753252303182303</v>
      </c>
      <c r="T60" s="34">
        <f t="shared" si="24"/>
        <v>3.4555438812790967E-3</v>
      </c>
    </row>
    <row r="61" spans="2:24" x14ac:dyDescent="0.25">
      <c r="B61" s="7" t="s">
        <v>55</v>
      </c>
      <c r="C61" s="8">
        <v>8628</v>
      </c>
      <c r="D61" s="8">
        <v>21558.295339759999</v>
      </c>
      <c r="E61" s="8">
        <v>2827.15232381138</v>
      </c>
      <c r="F61" s="8">
        <v>833.03875879164195</v>
      </c>
      <c r="J61" s="30">
        <f t="shared" si="19"/>
        <v>33.785984650388869</v>
      </c>
      <c r="K61" s="30">
        <f t="shared" si="20"/>
        <v>4.7737716248187496</v>
      </c>
      <c r="L61" s="31">
        <f t="shared" si="25"/>
        <v>29.465648234637538</v>
      </c>
      <c r="M61" s="26">
        <f t="shared" si="26"/>
        <v>3.8641216555525486</v>
      </c>
      <c r="N61" s="30">
        <f t="shared" si="21"/>
        <v>84.828592807270709</v>
      </c>
      <c r="O61" s="30">
        <f t="shared" si="22"/>
        <v>78.127083241125789</v>
      </c>
      <c r="P61" s="26">
        <f t="shared" si="18"/>
        <v>73.981252929669267</v>
      </c>
      <c r="Q61" s="26">
        <f t="shared" si="17"/>
        <v>63.239840102039437</v>
      </c>
      <c r="R61" s="29" t="s">
        <v>55</v>
      </c>
      <c r="S61" s="32">
        <f t="shared" si="27"/>
        <v>-0.19934571027571257</v>
      </c>
      <c r="T61" s="34">
        <f t="shared" si="24"/>
        <v>-6.3292318965702213E-2</v>
      </c>
      <c r="X61" s="23"/>
    </row>
    <row r="62" spans="2:24" x14ac:dyDescent="0.25">
      <c r="B62" s="7" t="s">
        <v>56</v>
      </c>
      <c r="C62" s="8">
        <v>8677</v>
      </c>
      <c r="D62" s="8">
        <v>22796.099598229899</v>
      </c>
      <c r="E62" s="8">
        <v>3394.89342153802</v>
      </c>
      <c r="F62" s="8">
        <v>1375.7903404354799</v>
      </c>
      <c r="J62" s="30">
        <f t="shared" si="19"/>
        <v>31.163406074401582</v>
      </c>
      <c r="K62" s="30">
        <f t="shared" si="20"/>
        <v>4.3414554842605462</v>
      </c>
      <c r="L62" s="31">
        <f t="shared" si="25"/>
        <v>40.525288119713423</v>
      </c>
      <c r="M62" s="26">
        <f t="shared" si="26"/>
        <v>6.0352006030992644</v>
      </c>
      <c r="N62" s="30">
        <f t="shared" si="21"/>
        <v>78.243920126288572</v>
      </c>
      <c r="O62" s="30">
        <f t="shared" si="22"/>
        <v>71.051839229813154</v>
      </c>
      <c r="P62" s="26">
        <f t="shared" si="18"/>
        <v>101.74938513342772</v>
      </c>
      <c r="Q62" s="26">
        <f t="shared" si="17"/>
        <v>98.771507510716148</v>
      </c>
      <c r="R62" s="29" t="s">
        <v>56</v>
      </c>
      <c r="S62" s="32">
        <f t="shared" si="27"/>
        <v>-9.8875115930364355E-2</v>
      </c>
      <c r="T62" s="34">
        <f t="shared" si="24"/>
        <v>-7.3424254340310163E-2</v>
      </c>
      <c r="W62" s="23"/>
      <c r="X62" s="23"/>
    </row>
    <row r="63" spans="2:24" x14ac:dyDescent="0.25">
      <c r="B63" s="7" t="s">
        <v>57</v>
      </c>
      <c r="C63" s="8">
        <v>8840</v>
      </c>
      <c r="D63" s="8">
        <v>24309.975770790101</v>
      </c>
      <c r="E63" s="8">
        <v>3437.31939438774</v>
      </c>
      <c r="F63" s="8">
        <v>1298.20907220251</v>
      </c>
      <c r="J63" s="30">
        <f t="shared" si="19"/>
        <v>32.520939211463016</v>
      </c>
      <c r="K63" s="30">
        <f t="shared" si="20"/>
        <v>4.6640270375353872</v>
      </c>
      <c r="L63" s="31">
        <f t="shared" si="25"/>
        <v>37.768066427639866</v>
      </c>
      <c r="M63" s="26">
        <f t="shared" si="26"/>
        <v>5.340231863835859</v>
      </c>
      <c r="N63" s="30">
        <f t="shared" si="21"/>
        <v>81.652363801907057</v>
      </c>
      <c r="O63" s="30">
        <f t="shared" si="22"/>
        <v>76.331013973510622</v>
      </c>
      <c r="P63" s="26">
        <f t="shared" si="18"/>
        <v>94.826655527748187</v>
      </c>
      <c r="Q63" s="26">
        <f t="shared" si="17"/>
        <v>87.397716552613119</v>
      </c>
      <c r="R63" s="29" t="s">
        <v>57</v>
      </c>
      <c r="S63" s="32">
        <f t="shared" si="27"/>
        <v>-0.11931671741572436</v>
      </c>
      <c r="T63" s="34">
        <f t="shared" si="24"/>
        <v>-7.4165889440636137E-2</v>
      </c>
      <c r="W63" s="23"/>
      <c r="X63" s="23"/>
    </row>
    <row r="64" spans="2:24" x14ac:dyDescent="0.25">
      <c r="B64" s="7" t="s">
        <v>58</v>
      </c>
      <c r="C64" s="8">
        <v>8496</v>
      </c>
      <c r="D64" s="8">
        <v>20763.798124449499</v>
      </c>
      <c r="E64" s="8">
        <v>2613.2219428009998</v>
      </c>
      <c r="F64" s="8">
        <v>441.49395659924301</v>
      </c>
      <c r="J64" s="30">
        <f t="shared" si="19"/>
        <v>32.277063866944829</v>
      </c>
      <c r="K64" s="30">
        <f t="shared" si="20"/>
        <v>4.6325781240225101</v>
      </c>
      <c r="L64" s="31">
        <f t="shared" si="25"/>
        <v>16.894621515615498</v>
      </c>
      <c r="M64" s="26">
        <f t="shared" si="26"/>
        <v>2.1262678145545113</v>
      </c>
      <c r="N64" s="30">
        <f t="shared" si="21"/>
        <v>81.040050663487733</v>
      </c>
      <c r="O64" s="30">
        <f t="shared" si="22"/>
        <v>75.816324106259842</v>
      </c>
      <c r="P64" s="26">
        <f t="shared" si="18"/>
        <v>42.418386914309053</v>
      </c>
      <c r="Q64" s="26">
        <f t="shared" si="17"/>
        <v>34.798292753883906</v>
      </c>
      <c r="R64" s="29" t="s">
        <v>58</v>
      </c>
      <c r="S64" s="32">
        <f t="shared" si="27"/>
        <v>-0.44056047681193367</v>
      </c>
      <c r="T64" s="34">
        <f t="shared" si="24"/>
        <v>-5.3022466056989702E-2</v>
      </c>
      <c r="W64" s="23"/>
      <c r="X64" s="23"/>
    </row>
    <row r="65" spans="2:24" x14ac:dyDescent="0.25">
      <c r="B65" s="7" t="s">
        <v>59</v>
      </c>
      <c r="C65" s="8">
        <v>8591</v>
      </c>
      <c r="D65" s="8">
        <v>21874.627770069899</v>
      </c>
      <c r="E65" s="8">
        <v>3231.0712347547001</v>
      </c>
      <c r="F65" s="8">
        <v>1127.5075350187999</v>
      </c>
      <c r="J65" s="30">
        <f t="shared" si="19"/>
        <v>33.113623970410025</v>
      </c>
      <c r="K65" s="30">
        <f t="shared" si="20"/>
        <v>4.877660590822134</v>
      </c>
      <c r="L65" s="31">
        <f t="shared" si="25"/>
        <v>34.895780782883271</v>
      </c>
      <c r="M65" s="26">
        <f t="shared" si="26"/>
        <v>5.1544078686519157</v>
      </c>
      <c r="N65" s="30">
        <f t="shared" si="21"/>
        <v>83.140454636021971</v>
      </c>
      <c r="O65" s="30">
        <f t="shared" si="22"/>
        <v>79.827319979008919</v>
      </c>
      <c r="P65" s="26">
        <f t="shared" si="18"/>
        <v>87.61502763214321</v>
      </c>
      <c r="Q65" s="26">
        <f t="shared" si="17"/>
        <v>84.356539076829335</v>
      </c>
      <c r="R65" s="29" t="s">
        <v>59</v>
      </c>
      <c r="S65" s="32">
        <f t="shared" si="27"/>
        <v>0.35348748556945586</v>
      </c>
      <c r="T65" s="34">
        <f t="shared" si="24"/>
        <v>2.3660280565447472E-2</v>
      </c>
      <c r="W65" s="23"/>
      <c r="X65" s="23"/>
    </row>
    <row r="66" spans="2:24" ht="12.75" customHeight="1" x14ac:dyDescent="0.25">
      <c r="B66" s="7" t="s">
        <v>60</v>
      </c>
      <c r="C66" s="8">
        <v>8613</v>
      </c>
      <c r="D66" s="8">
        <v>23281.329268580001</v>
      </c>
      <c r="E66" s="8">
        <v>3478.6231161976102</v>
      </c>
      <c r="F66" s="8">
        <v>1375.78802400157</v>
      </c>
      <c r="J66" s="30">
        <f t="shared" si="19"/>
        <v>35.248009815439609</v>
      </c>
      <c r="K66" s="30">
        <f t="shared" si="20"/>
        <v>5.1890346640088429</v>
      </c>
      <c r="L66" s="31">
        <f t="shared" si="25"/>
        <v>39.549786741640666</v>
      </c>
      <c r="M66" s="26">
        <f t="shared" si="26"/>
        <v>5.9094049490477545</v>
      </c>
      <c r="N66" s="30">
        <f t="shared" si="21"/>
        <v>88.499391177761424</v>
      </c>
      <c r="O66" s="30">
        <f t="shared" si="22"/>
        <v>84.923237850008888</v>
      </c>
      <c r="P66" s="26">
        <f t="shared" si="18"/>
        <v>99.300132579750482</v>
      </c>
      <c r="Q66" s="26">
        <f t="shared" si="17"/>
        <v>96.712748041712999</v>
      </c>
      <c r="R66" s="29" t="s">
        <v>60</v>
      </c>
      <c r="S66" s="32">
        <f t="shared" si="27"/>
        <v>-1.6837114216183835E-6</v>
      </c>
      <c r="T66" s="34">
        <f t="shared" si="24"/>
        <v>8.7234285797138406E-2</v>
      </c>
      <c r="W66" s="23"/>
      <c r="X66" s="23"/>
    </row>
    <row r="67" spans="2:24" x14ac:dyDescent="0.25">
      <c r="B67" s="29" t="s">
        <v>61</v>
      </c>
      <c r="C67" s="8">
        <v>8729</v>
      </c>
      <c r="D67" s="8">
        <v>24680.2368713861</v>
      </c>
      <c r="E67" s="8">
        <v>3794.1284352308999</v>
      </c>
      <c r="F67" s="8">
        <v>1559.9296068214601</v>
      </c>
      <c r="G67" s="28"/>
      <c r="H67" s="28"/>
      <c r="I67" s="28"/>
      <c r="J67" s="30">
        <f t="shared" si="19"/>
        <v>36.577230254988649</v>
      </c>
      <c r="K67" s="30">
        <f t="shared" si="20"/>
        <v>5.3909314519908644</v>
      </c>
      <c r="L67" s="31">
        <f t="shared" si="25"/>
        <v>41.114306841500671</v>
      </c>
      <c r="M67" s="26">
        <f t="shared" si="26"/>
        <v>6.3205617310343536</v>
      </c>
      <c r="N67" s="30">
        <f t="shared" si="21"/>
        <v>91.836748386212918</v>
      </c>
      <c r="O67" s="30">
        <f t="shared" si="22"/>
        <v>88.227461093278549</v>
      </c>
      <c r="P67" s="26">
        <f t="shared" si="18"/>
        <v>103.22827141788518</v>
      </c>
      <c r="Q67" s="26">
        <f t="shared" si="17"/>
        <v>103.4417000436094</v>
      </c>
      <c r="R67" s="29" t="s">
        <v>61</v>
      </c>
      <c r="S67" s="32">
        <f t="shared" si="27"/>
        <v>0.20160122142338865</v>
      </c>
      <c r="T67" s="34">
        <f t="shared" si="24"/>
        <v>0.14411679443037653</v>
      </c>
      <c r="W67" s="23"/>
      <c r="X67" s="23"/>
    </row>
    <row r="68" spans="2:24" x14ac:dyDescent="0.25">
      <c r="B68" s="7" t="s">
        <v>62</v>
      </c>
      <c r="C68" s="8">
        <v>8271</v>
      </c>
      <c r="D68" s="8">
        <v>22942.57480196</v>
      </c>
      <c r="E68" s="8">
        <v>3041.6974159876399</v>
      </c>
      <c r="F68" s="8">
        <v>773.56950246325096</v>
      </c>
      <c r="J68" s="30">
        <f t="shared" si="19"/>
        <v>38.197682819455586</v>
      </c>
      <c r="K68" s="30">
        <f t="shared" si="20"/>
        <v>5.8049070012717268</v>
      </c>
      <c r="L68" s="31">
        <f t="shared" si="25"/>
        <v>25.432164895733813</v>
      </c>
      <c r="M68" s="26">
        <f t="shared" si="26"/>
        <v>3.3717641073013498</v>
      </c>
      <c r="N68" s="30">
        <f t="shared" si="21"/>
        <v>95.905320374778043</v>
      </c>
      <c r="O68" s="30">
        <f t="shared" si="22"/>
        <v>95.002544767224649</v>
      </c>
      <c r="P68" s="26">
        <f t="shared" si="18"/>
        <v>63.854133081266781</v>
      </c>
      <c r="Q68" s="26">
        <f t="shared" si="17"/>
        <v>55.181964237883804</v>
      </c>
      <c r="R68" s="29" t="s">
        <v>62</v>
      </c>
      <c r="S68" s="32">
        <f t="shared" si="27"/>
        <v>0.752163287628969</v>
      </c>
      <c r="T68" s="34">
        <f t="shared" si="24"/>
        <v>0.18197440448311619</v>
      </c>
      <c r="W68" s="23"/>
      <c r="X68" s="23"/>
    </row>
    <row r="69" spans="2:24" x14ac:dyDescent="0.25">
      <c r="B69" s="7" t="s">
        <v>63</v>
      </c>
      <c r="C69" s="8">
        <v>8269</v>
      </c>
      <c r="D69" s="8">
        <v>22832.01970809</v>
      </c>
      <c r="E69" s="8">
        <v>3385.1125294267299</v>
      </c>
      <c r="F69" s="8">
        <v>1361.24387809417</v>
      </c>
      <c r="J69" s="30">
        <f t="shared" si="19"/>
        <v>39.08396978434952</v>
      </c>
      <c r="K69" s="30">
        <f t="shared" si="20"/>
        <v>6.0148703635387468</v>
      </c>
      <c r="L69" s="31">
        <f t="shared" si="25"/>
        <v>40.21266254107946</v>
      </c>
      <c r="M69" s="26">
        <f t="shared" si="26"/>
        <v>5.9619950205799999</v>
      </c>
      <c r="N69" s="30">
        <f t="shared" si="21"/>
        <v>98.130576700244177</v>
      </c>
      <c r="O69" s="30">
        <f t="shared" si="22"/>
        <v>98.438784782590901</v>
      </c>
      <c r="P69" s="26">
        <f t="shared" si="18"/>
        <v>100.96445646594927</v>
      </c>
      <c r="Q69" s="26">
        <f t="shared" si="17"/>
        <v>97.573432049907979</v>
      </c>
      <c r="R69" s="29" t="s">
        <v>63</v>
      </c>
      <c r="S69" s="32">
        <f t="shared" si="27"/>
        <v>0.20730357520091669</v>
      </c>
      <c r="T69" s="34">
        <f t="shared" si="24"/>
        <v>0.20333816035770097</v>
      </c>
      <c r="W69" s="23"/>
      <c r="X69" s="23"/>
    </row>
    <row r="70" spans="2:24" x14ac:dyDescent="0.25">
      <c r="B70" s="7" t="s">
        <v>64</v>
      </c>
      <c r="C70" s="8">
        <v>8371</v>
      </c>
      <c r="D70" s="8">
        <v>23509.407396949999</v>
      </c>
      <c r="E70" s="8">
        <v>3863.77834738811</v>
      </c>
      <c r="F70" s="8">
        <v>1778.5588778239601</v>
      </c>
      <c r="J70" s="30">
        <f t="shared" si="19"/>
        <v>39.513581612395264</v>
      </c>
      <c r="K70" s="30">
        <f t="shared" si="20"/>
        <v>6.1751559108547269</v>
      </c>
      <c r="L70" s="31">
        <f t="shared" si="25"/>
        <v>46.031596999508388</v>
      </c>
      <c r="M70" s="26">
        <f t="shared" si="26"/>
        <v>7.5653071461712047</v>
      </c>
      <c r="N70" s="30">
        <f t="shared" si="21"/>
        <v>99.209230088730209</v>
      </c>
      <c r="O70" s="30">
        <f t="shared" si="22"/>
        <v>101.06200249841125</v>
      </c>
      <c r="P70" s="26">
        <f t="shared" si="18"/>
        <v>115.57442053401093</v>
      </c>
      <c r="Q70" s="26">
        <f t="shared" si="17"/>
        <v>123.81308273749745</v>
      </c>
      <c r="R70" s="29" t="s">
        <v>64</v>
      </c>
      <c r="S70" s="32">
        <f t="shared" si="27"/>
        <v>0.29275647614005584</v>
      </c>
      <c r="T70" s="34">
        <f t="shared" si="24"/>
        <v>0.19698065429505979</v>
      </c>
      <c r="W70" s="23"/>
      <c r="X70" s="23"/>
    </row>
    <row r="71" spans="2:24" x14ac:dyDescent="0.25">
      <c r="B71" s="7" t="s">
        <v>65</v>
      </c>
      <c r="C71" s="8">
        <v>8555</v>
      </c>
      <c r="D71" s="8">
        <v>25308.18998607</v>
      </c>
      <c r="E71" s="8">
        <v>4057.7554958996002</v>
      </c>
      <c r="F71" s="8">
        <v>1812.1714775717201</v>
      </c>
      <c r="J71" s="30">
        <f t="shared" si="19"/>
        <v>38.694969310116271</v>
      </c>
      <c r="K71" s="30">
        <f t="shared" si="20"/>
        <v>6.1035131146017587</v>
      </c>
      <c r="L71" s="31">
        <f t="shared" si="25"/>
        <v>44.659454701076399</v>
      </c>
      <c r="M71" s="26">
        <f t="shared" si="26"/>
        <v>7.1604151801024338</v>
      </c>
      <c r="N71" s="30">
        <f t="shared" si="21"/>
        <v>97.153888787429779</v>
      </c>
      <c r="O71" s="30">
        <f t="shared" si="22"/>
        <v>99.889503446009414</v>
      </c>
      <c r="P71" s="26">
        <f t="shared" si="18"/>
        <v>112.12929671974968</v>
      </c>
      <c r="Q71" s="26">
        <f t="shared" si="17"/>
        <v>117.1866601050744</v>
      </c>
      <c r="R71" s="29" t="s">
        <v>65</v>
      </c>
      <c r="S71" s="32">
        <f t="shared" si="27"/>
        <v>0.16170080345114579</v>
      </c>
      <c r="T71" s="34">
        <f t="shared" si="24"/>
        <v>0.17436500590362192</v>
      </c>
      <c r="W71" s="23"/>
      <c r="X71" s="23"/>
    </row>
    <row r="72" spans="2:24" x14ac:dyDescent="0.25">
      <c r="B72" s="7" t="s">
        <v>66</v>
      </c>
      <c r="C72" s="8">
        <v>8335</v>
      </c>
      <c r="D72" s="8">
        <v>22068.29693692</v>
      </c>
      <c r="E72" s="8">
        <v>3261.73152393285</v>
      </c>
      <c r="F72" s="8">
        <v>885.58007732638305</v>
      </c>
      <c r="J72" s="30">
        <f t="shared" si="19"/>
        <v>38.112360555508353</v>
      </c>
      <c r="K72" s="30">
        <f t="shared" si="20"/>
        <v>5.9730388819426325</v>
      </c>
      <c r="L72" s="31">
        <f t="shared" si="25"/>
        <v>27.150612207916801</v>
      </c>
      <c r="M72" s="26">
        <f t="shared" si="26"/>
        <v>4.0129062965652693</v>
      </c>
      <c r="N72" s="30">
        <f t="shared" si="21"/>
        <v>95.691096409998877</v>
      </c>
      <c r="O72" s="30">
        <f t="shared" si="22"/>
        <v>97.754174813448671</v>
      </c>
      <c r="P72" s="26">
        <f t="shared" si="18"/>
        <v>68.168746635211022</v>
      </c>
      <c r="Q72" s="26">
        <f t="shared" si="17"/>
        <v>65.674835101165144</v>
      </c>
      <c r="R72" s="29" t="s">
        <v>66</v>
      </c>
      <c r="S72" s="32">
        <f t="shared" si="27"/>
        <v>0.14479704086893364</v>
      </c>
      <c r="T72" s="34">
        <f t="shared" si="24"/>
        <v>0.14091358847535071</v>
      </c>
      <c r="W72" s="23"/>
      <c r="X72" s="23"/>
    </row>
    <row r="73" spans="2:24" x14ac:dyDescent="0.25">
      <c r="B73" s="7" t="s">
        <v>67</v>
      </c>
      <c r="C73" s="8">
        <v>8549</v>
      </c>
      <c r="D73" s="8">
        <v>22725.212710029999</v>
      </c>
      <c r="E73" s="8">
        <v>3491.6473280329101</v>
      </c>
      <c r="F73" s="8">
        <v>1289.7521388286</v>
      </c>
      <c r="J73" s="30">
        <f t="shared" si="19"/>
        <v>37.429080358014183</v>
      </c>
      <c r="K73" s="30">
        <f t="shared" si="20"/>
        <v>5.7610771939204426</v>
      </c>
      <c r="L73" s="31">
        <f t="shared" si="25"/>
        <v>36.93821333196351</v>
      </c>
      <c r="M73" s="26">
        <f t="shared" si="26"/>
        <v>5.675423835568127</v>
      </c>
      <c r="N73" s="30">
        <f t="shared" si="21"/>
        <v>93.975541920577271</v>
      </c>
      <c r="O73" s="30">
        <f t="shared" si="22"/>
        <v>94.285230392658974</v>
      </c>
      <c r="P73" s="26">
        <f t="shared" si="18"/>
        <v>92.743091260747548</v>
      </c>
      <c r="Q73" s="26">
        <f t="shared" si="17"/>
        <v>92.883435840300706</v>
      </c>
      <c r="R73" s="29" t="s">
        <v>67</v>
      </c>
      <c r="S73" s="32">
        <f t="shared" si="27"/>
        <v>-5.2519420227375435E-2</v>
      </c>
      <c r="T73" s="34">
        <f t="shared" si="24"/>
        <v>0.11023804729214406</v>
      </c>
      <c r="W73" s="23"/>
      <c r="X73" s="23"/>
    </row>
    <row r="74" spans="2:24" x14ac:dyDescent="0.25">
      <c r="B74" s="7" t="s">
        <v>68</v>
      </c>
      <c r="C74" s="8">
        <v>8679</v>
      </c>
      <c r="D74" s="8">
        <v>24254.150559530099</v>
      </c>
      <c r="E74" s="8">
        <v>3909.0935818613698</v>
      </c>
      <c r="F74" s="8">
        <v>1708.31931820111</v>
      </c>
      <c r="J74" s="30">
        <f t="shared" si="19"/>
        <v>37.232979014996459</v>
      </c>
      <c r="K74" s="30">
        <f t="shared" si="20"/>
        <v>5.7126403423475089</v>
      </c>
      <c r="L74" s="31">
        <f t="shared" si="25"/>
        <v>43.701161981076694</v>
      </c>
      <c r="M74" s="26">
        <f t="shared" si="26"/>
        <v>7.0434102155347027</v>
      </c>
      <c r="N74" s="30">
        <f t="shared" si="21"/>
        <v>93.483177967063838</v>
      </c>
      <c r="O74" s="30">
        <f t="shared" si="22"/>
        <v>93.492517579355848</v>
      </c>
      <c r="P74" s="26">
        <f t="shared" si="18"/>
        <v>109.72325102428726</v>
      </c>
      <c r="Q74" s="26">
        <f t="shared" si="17"/>
        <v>115.27176820725447</v>
      </c>
      <c r="R74" s="29" t="s">
        <v>68</v>
      </c>
      <c r="S74" s="32">
        <f t="shared" si="27"/>
        <v>-3.9492400560158569E-2</v>
      </c>
      <c r="T74" s="34">
        <f t="shared" si="24"/>
        <v>7.3055212797468252E-2</v>
      </c>
      <c r="W74" s="23"/>
      <c r="X74" s="23"/>
    </row>
    <row r="75" spans="2:24" x14ac:dyDescent="0.25">
      <c r="B75" s="7" t="s">
        <v>69</v>
      </c>
      <c r="C75" s="8">
        <v>8829</v>
      </c>
      <c r="D75" s="8">
        <v>26774.50975261</v>
      </c>
      <c r="E75" s="8">
        <v>4031.2593344853399</v>
      </c>
      <c r="F75" s="8">
        <v>1690.1592493987</v>
      </c>
      <c r="J75" s="30">
        <f t="shared" si="19"/>
        <v>36.216359583923285</v>
      </c>
      <c r="K75" s="30">
        <f t="shared" si="20"/>
        <v>5.3954411957089539</v>
      </c>
      <c r="L75" s="31">
        <f t="shared" si="25"/>
        <v>41.926333911099725</v>
      </c>
      <c r="M75" s="26">
        <f t="shared" si="26"/>
        <v>6.3125684280136705</v>
      </c>
      <c r="N75" s="30">
        <f t="shared" si="21"/>
        <v>90.93068773625231</v>
      </c>
      <c r="O75" s="30">
        <f t="shared" si="22"/>
        <v>88.301267121415194</v>
      </c>
      <c r="P75" s="26">
        <f t="shared" si="18"/>
        <v>105.26707876206322</v>
      </c>
      <c r="Q75" s="26">
        <f t="shared" si="17"/>
        <v>103.31088242191555</v>
      </c>
      <c r="R75" s="29" t="s">
        <v>69</v>
      </c>
      <c r="S75" s="32">
        <f t="shared" si="27"/>
        <v>-6.7329295093262576E-2</v>
      </c>
      <c r="T75" s="34">
        <f t="shared" si="24"/>
        <v>1.4471629349552789E-2</v>
      </c>
      <c r="W75" s="23"/>
      <c r="X75" s="23"/>
    </row>
    <row r="76" spans="2:24" x14ac:dyDescent="0.25">
      <c r="B76" s="7" t="s">
        <v>3</v>
      </c>
      <c r="C76" s="8">
        <v>8548</v>
      </c>
      <c r="D76" s="8">
        <v>23727.36373564</v>
      </c>
      <c r="E76" s="8">
        <v>3436.9210830328402</v>
      </c>
      <c r="F76" s="8">
        <v>906.18572153723403</v>
      </c>
      <c r="J76" s="30">
        <f t="shared" si="19"/>
        <v>33.107130291224784</v>
      </c>
      <c r="K76" s="30">
        <f t="shared" si="20"/>
        <v>4.6004881867484828</v>
      </c>
      <c r="L76" s="31">
        <f t="shared" si="25"/>
        <v>26.366206835845912</v>
      </c>
      <c r="M76" s="26">
        <f t="shared" si="26"/>
        <v>3.8191588902735356</v>
      </c>
      <c r="N76" s="30">
        <f t="shared" si="21"/>
        <v>83.124150548006597</v>
      </c>
      <c r="O76" s="30">
        <f t="shared" si="22"/>
        <v>75.291143306328792</v>
      </c>
      <c r="P76" s="26">
        <f t="shared" si="18"/>
        <v>66.199290821157334</v>
      </c>
      <c r="Q76" s="26">
        <f t="shared" si="17"/>
        <v>62.503983847952703</v>
      </c>
      <c r="R76" s="29" t="s">
        <v>3</v>
      </c>
      <c r="S76" s="32">
        <f t="shared" si="27"/>
        <v>2.3267962704243139E-2</v>
      </c>
      <c r="T76" s="34">
        <f t="shared" si="24"/>
        <v>-2.4990392793771323E-2</v>
      </c>
      <c r="W76" s="23"/>
      <c r="X76" s="23"/>
    </row>
    <row r="77" spans="2:24" x14ac:dyDescent="0.25">
      <c r="B77" s="7" t="s">
        <v>4</v>
      </c>
      <c r="C77" s="8">
        <v>8665</v>
      </c>
      <c r="D77" s="8">
        <v>25957.597861058599</v>
      </c>
      <c r="E77" s="8">
        <v>3479.75109737721</v>
      </c>
      <c r="F77" s="8">
        <v>1143.8545805348599</v>
      </c>
      <c r="J77" s="30">
        <f t="shared" si="19"/>
        <v>32.912331087016163</v>
      </c>
      <c r="K77" s="30">
        <f t="shared" si="20"/>
        <v>4.4381364054724637</v>
      </c>
      <c r="L77" s="31">
        <f t="shared" si="25"/>
        <v>32.871735607670807</v>
      </c>
      <c r="M77" s="26">
        <f t="shared" si="26"/>
        <v>4.4066272490139093</v>
      </c>
      <c r="N77" s="30">
        <f t="shared" si="21"/>
        <v>82.635055956151831</v>
      </c>
      <c r="O77" s="30">
        <f t="shared" si="22"/>
        <v>72.634109805992836</v>
      </c>
      <c r="P77" s="26">
        <f t="shared" si="18"/>
        <v>82.533130337501461</v>
      </c>
      <c r="Q77" s="26">
        <f t="shared" si="17"/>
        <v>72.118434008538117</v>
      </c>
      <c r="R77" s="29" t="s">
        <v>4</v>
      </c>
      <c r="S77" s="32">
        <f t="shared" si="27"/>
        <v>-0.11312061744379009</v>
      </c>
      <c r="T77" s="34">
        <f t="shared" si="24"/>
        <v>-4.2449788481780638E-2</v>
      </c>
      <c r="W77" s="23"/>
      <c r="X77" s="23"/>
    </row>
    <row r="78" spans="2:24" x14ac:dyDescent="0.25">
      <c r="B78" s="7" t="s">
        <v>5</v>
      </c>
      <c r="C78" s="8">
        <v>8744</v>
      </c>
      <c r="D78" s="8">
        <v>27853.530899069901</v>
      </c>
      <c r="E78" s="8">
        <v>3442.1062121503701</v>
      </c>
      <c r="F78" s="8">
        <v>1076.14851279664</v>
      </c>
      <c r="J78" s="30">
        <f t="shared" si="19"/>
        <v>33.000748980644246</v>
      </c>
      <c r="K78" s="30">
        <f t="shared" si="20"/>
        <v>4.4082370165610278</v>
      </c>
      <c r="L78" s="31">
        <f t="shared" si="25"/>
        <v>31.264244810282687</v>
      </c>
      <c r="M78" s="26">
        <f t="shared" si="26"/>
        <v>3.8635981796928136</v>
      </c>
      <c r="N78" s="30">
        <f t="shared" si="21"/>
        <v>82.857052312719972</v>
      </c>
      <c r="O78" s="30">
        <f t="shared" si="22"/>
        <v>72.144779308028092</v>
      </c>
      <c r="P78" s="26">
        <f t="shared" si="18"/>
        <v>78.497102271304414</v>
      </c>
      <c r="Q78" s="26">
        <f t="shared" si="17"/>
        <v>63.231272946908767</v>
      </c>
      <c r="R78" s="29" t="s">
        <v>5</v>
      </c>
      <c r="S78" s="32">
        <f t="shared" si="27"/>
        <v>-0.37005423908110857</v>
      </c>
      <c r="T78" s="34">
        <f t="shared" si="24"/>
        <v>-3.4795042971095418E-2</v>
      </c>
      <c r="W78" s="23"/>
      <c r="X78" s="23"/>
    </row>
    <row r="79" spans="2:24" x14ac:dyDescent="0.25">
      <c r="B79" s="7" t="s">
        <v>6</v>
      </c>
      <c r="C79" s="8">
        <v>8862</v>
      </c>
      <c r="D79" s="8">
        <v>29556.426343120002</v>
      </c>
      <c r="E79" s="8">
        <v>4067.9090147922702</v>
      </c>
      <c r="F79" s="8">
        <v>1673.8280991865499</v>
      </c>
      <c r="J79" s="30">
        <f t="shared" si="19"/>
        <v>33.690580227545027</v>
      </c>
      <c r="K79" s="30">
        <f t="shared" si="20"/>
        <v>4.5228285533384831</v>
      </c>
      <c r="L79" s="31">
        <f t="shared" si="25"/>
        <v>41.14713709426524</v>
      </c>
      <c r="M79" s="26">
        <f t="shared" si="26"/>
        <v>5.6631613029095966</v>
      </c>
      <c r="N79" s="30">
        <f t="shared" si="21"/>
        <v>84.589054933173557</v>
      </c>
      <c r="O79" s="30">
        <f t="shared" si="22"/>
        <v>74.020173280792918</v>
      </c>
      <c r="P79" s="26">
        <f t="shared" si="18"/>
        <v>103.31070039464414</v>
      </c>
      <c r="Q79" s="26">
        <f t="shared" si="17"/>
        <v>92.682748420571798</v>
      </c>
      <c r="R79" s="29" t="s">
        <v>6</v>
      </c>
      <c r="S79" s="32">
        <f t="shared" si="27"/>
        <v>-9.6624919917813745E-3</v>
      </c>
      <c r="T79" s="34">
        <f t="shared" si="24"/>
        <v>3.3504751368282695E-2</v>
      </c>
      <c r="X79" s="23"/>
    </row>
    <row r="80" spans="2:24" x14ac:dyDescent="0.25">
      <c r="B80" s="7" t="s">
        <v>7</v>
      </c>
      <c r="C80" s="8">
        <v>8577</v>
      </c>
      <c r="D80" s="8">
        <v>26334.29933179</v>
      </c>
      <c r="E80" s="8">
        <v>3646.1751092638501</v>
      </c>
      <c r="F80" s="8">
        <v>974.25355582404802</v>
      </c>
      <c r="J80" s="30">
        <f t="shared" si="19"/>
        <v>36.550746279321586</v>
      </c>
      <c r="K80" s="30">
        <f t="shared" si="20"/>
        <v>5.1477586351512423</v>
      </c>
      <c r="L80" s="31">
        <f t="shared" si="25"/>
        <v>26.719878410358255</v>
      </c>
      <c r="M80" s="26">
        <f t="shared" si="26"/>
        <v>3.6995613346277927</v>
      </c>
      <c r="N80" s="30">
        <f t="shared" si="21"/>
        <v>91.770253405793483</v>
      </c>
      <c r="O80" s="30">
        <f t="shared" si="22"/>
        <v>84.24771836649289</v>
      </c>
      <c r="P80" s="26">
        <f t="shared" si="18"/>
        <v>67.087276247429898</v>
      </c>
      <c r="Q80" s="26">
        <f t="shared" si="17"/>
        <v>60.546661856093721</v>
      </c>
      <c r="R80" s="29" t="s">
        <v>7</v>
      </c>
      <c r="S80" s="32">
        <f t="shared" si="27"/>
        <v>7.5114662115118191E-2</v>
      </c>
      <c r="T80" s="34">
        <f t="shared" si="24"/>
        <v>6.8687598032874886E-2</v>
      </c>
      <c r="X80" s="23"/>
    </row>
    <row r="81" spans="2:20" x14ac:dyDescent="0.25">
      <c r="B81" s="7" t="s">
        <v>8</v>
      </c>
      <c r="C81" s="8">
        <v>8725</v>
      </c>
      <c r="D81" s="8">
        <v>28167.687952339998</v>
      </c>
      <c r="E81" s="8">
        <v>3845.9594966528798</v>
      </c>
      <c r="F81" s="8">
        <v>1370.35615872208</v>
      </c>
      <c r="J81" s="30">
        <f t="shared" ref="J81" si="28">AVERAGE(L80:L83)</f>
        <v>35.610371420685638</v>
      </c>
      <c r="K81" s="30">
        <f t="shared" ref="K81" si="29">AVERAGE(M80:M83)</f>
        <v>4.978811215572013</v>
      </c>
      <c r="L81" s="31">
        <f t="shared" si="25"/>
        <v>35.631060595273937</v>
      </c>
      <c r="M81" s="26">
        <f t="shared" si="26"/>
        <v>4.8649933961237286</v>
      </c>
      <c r="N81" s="30">
        <f t="shared" ref="N81" si="30">J81/$J$53*100</f>
        <v>89.409195209772989</v>
      </c>
      <c r="O81" s="30">
        <f t="shared" ref="O81" si="31">K81/$K$53*100</f>
        <v>81.48274128962214</v>
      </c>
      <c r="P81" s="26">
        <f t="shared" si="18"/>
        <v>89.461140819315816</v>
      </c>
      <c r="Q81" s="26">
        <f t="shared" si="17"/>
        <v>79.620009899597349</v>
      </c>
      <c r="R81" s="29" t="s">
        <v>8</v>
      </c>
      <c r="S81" s="32">
        <f t="shared" si="27"/>
        <v>0.19801606081894541</v>
      </c>
      <c r="T81" s="34">
        <f t="shared" si="24"/>
        <v>5.7516895003558118E-2</v>
      </c>
    </row>
    <row r="82" spans="2:20" x14ac:dyDescent="0.25">
      <c r="B82" s="7" t="s">
        <v>82</v>
      </c>
      <c r="C82" s="8">
        <v>8784</v>
      </c>
      <c r="D82" s="8">
        <v>29998.09289163</v>
      </c>
      <c r="E82" s="8">
        <v>4469.9174887037698</v>
      </c>
      <c r="F82" s="8">
        <v>1908.8741967033</v>
      </c>
      <c r="J82" s="30">
        <f t="shared" ref="J82" si="32">AVERAGE(L81:L84)</f>
        <v>33.280694371290032</v>
      </c>
      <c r="K82" s="30">
        <f t="shared" ref="K82" si="33">AVERAGE(M81:M84)</f>
        <v>4.6166677036101937</v>
      </c>
      <c r="L82" s="31">
        <f t="shared" ref="L82" si="34">F82/E82*100</f>
        <v>42.704909017388907</v>
      </c>
      <c r="M82" s="26">
        <f t="shared" ref="M82" si="35">F82/D82*100</f>
        <v>6.3633185069438518</v>
      </c>
      <c r="N82" s="30">
        <f t="shared" ref="N82" si="36">J82/$J$53*100</f>
        <v>83.559928780494914</v>
      </c>
      <c r="O82" s="30">
        <f t="shared" ref="O82" si="37">K82/$K$53*100</f>
        <v>75.555935709485297</v>
      </c>
      <c r="P82" s="26">
        <f t="shared" ref="P82" si="38">L82/$J$53*100</f>
        <v>107.22189616178409</v>
      </c>
      <c r="Q82" s="26">
        <f t="shared" ref="Q82" si="39">M82/$K$53*100</f>
        <v>104.14145328970868</v>
      </c>
      <c r="R82" s="29" t="s">
        <v>82</v>
      </c>
      <c r="S82" s="32">
        <f t="shared" ref="S82" si="40">F82/F78-1</f>
        <v>0.77380182568167544</v>
      </c>
      <c r="T82" s="34">
        <f t="shared" si="24"/>
        <v>6.332936853506474E-2</v>
      </c>
    </row>
    <row r="83" spans="2:20" x14ac:dyDescent="0.25">
      <c r="B83" s="7" t="s">
        <v>87</v>
      </c>
      <c r="C83" s="8">
        <v>8941</v>
      </c>
      <c r="D83" s="8">
        <v>30996.330459820001</v>
      </c>
      <c r="E83" s="8">
        <v>4135.0162436404398</v>
      </c>
      <c r="F83" s="8">
        <v>1545.9021900180401</v>
      </c>
      <c r="J83" s="30">
        <f t="shared" ref="J83" si="41">AVERAGE(L82:L85)</f>
        <v>34.132943785823485</v>
      </c>
      <c r="K83" s="30">
        <f t="shared" ref="K83" si="42">AVERAGE(M82:M85)</f>
        <v>4.8273576997455461</v>
      </c>
      <c r="L83" s="31">
        <f t="shared" ref="L83" si="43">F83/E83*100</f>
        <v>37.385637659721468</v>
      </c>
      <c r="M83" s="26">
        <f t="shared" ref="M83" si="44">F83/D83*100</f>
        <v>4.9873716245926785</v>
      </c>
      <c r="N83" s="30">
        <f t="shared" ref="N83" si="45">J83/$J$53*100</f>
        <v>85.699724891331684</v>
      </c>
      <c r="O83" s="30">
        <f t="shared" ref="O83" si="46">K83/$K$53*100</f>
        <v>79.004067744239705</v>
      </c>
      <c r="P83" s="26">
        <f t="shared" ref="P83" si="47">L83/$J$53*100</f>
        <v>93.866467610562168</v>
      </c>
      <c r="Q83" s="26">
        <f t="shared" ref="Q83" si="48">M83/$K$53*100</f>
        <v>81.622840113088785</v>
      </c>
      <c r="R83" s="29" t="s">
        <v>87</v>
      </c>
      <c r="S83" s="32">
        <f t="shared" ref="S83" si="49">F83/F79-1</f>
        <v>-7.6427148779901311E-2</v>
      </c>
      <c r="T83" s="34">
        <f t="shared" si="24"/>
        <v>7.0005688682018452E-2</v>
      </c>
    </row>
    <row r="84" spans="2:20" x14ac:dyDescent="0.25">
      <c r="B84" s="7" t="s">
        <v>89</v>
      </c>
      <c r="C84" s="8">
        <v>8911</v>
      </c>
      <c r="D84" s="8">
        <v>27630.229001489999</v>
      </c>
      <c r="E84" s="8">
        <v>3574.2018181929402</v>
      </c>
      <c r="F84" s="8">
        <v>621.95294213188197</v>
      </c>
      <c r="J84" s="30">
        <f t="shared" ref="J84" si="50">AVERAGE(L83:L86)</f>
        <v>34.433346259581704</v>
      </c>
      <c r="K84" s="30">
        <f t="shared" ref="K84" si="51">AVERAGE(M83:M86)</f>
        <v>4.9154583472623354</v>
      </c>
      <c r="L84" s="31">
        <f t="shared" ref="L84" si="52">F84/E84*100</f>
        <v>17.401170212775831</v>
      </c>
      <c r="M84" s="26">
        <f t="shared" ref="M84" si="53">F84/D84*100</f>
        <v>2.2509872867805125</v>
      </c>
      <c r="N84" s="30">
        <f t="shared" ref="N84" si="54">J84/$J$53*100</f>
        <v>86.453964242009889</v>
      </c>
      <c r="O84" s="30">
        <f t="shared" ref="O84" si="55">K84/$K$53*100</f>
        <v>80.445914393617841</v>
      </c>
      <c r="P84" s="26">
        <f t="shared" ref="P84" si="56">L84/$J$53*100</f>
        <v>43.690210530317614</v>
      </c>
      <c r="Q84" s="26">
        <f t="shared" ref="Q84" si="57">M84/$K$53*100</f>
        <v>36.839439535546305</v>
      </c>
      <c r="R84" s="29" t="s">
        <v>89</v>
      </c>
      <c r="S84" s="32">
        <f t="shared" ref="S84" si="58">F84/F80-1</f>
        <v>-0.36161080612549712</v>
      </c>
      <c r="T84" s="34">
        <f>0.078396*S87+1.56291*T83-0.641306*T82</f>
        <v>0.1115671117767852</v>
      </c>
    </row>
    <row r="85" spans="2:20" x14ac:dyDescent="0.25">
      <c r="B85" s="7" t="s">
        <v>90</v>
      </c>
      <c r="C85" s="8">
        <v>9212</v>
      </c>
      <c r="D85" s="8">
        <v>29363.562842290001</v>
      </c>
      <c r="E85" s="8">
        <v>4293.02574277856</v>
      </c>
      <c r="F85" s="8">
        <v>1675.99975081454</v>
      </c>
      <c r="J85" s="30">
        <f t="shared" ref="J85" si="59">AVERAGE(L84:L87)</f>
        <v>36.704697623695118</v>
      </c>
      <c r="K85" s="30">
        <f t="shared" ref="K85" si="60">AVERAGE(M84:M87)</f>
        <v>5.5050503947912048</v>
      </c>
      <c r="L85" s="31">
        <f t="shared" ref="L85" si="61">F85/E85*100</f>
        <v>39.040058253407736</v>
      </c>
      <c r="M85" s="26">
        <f t="shared" ref="M85" si="62">F85/D85*100</f>
        <v>5.7077533806651388</v>
      </c>
      <c r="N85" s="30">
        <f t="shared" ref="N85" si="63">J85/$J$53*100</f>
        <v>92.156788711457395</v>
      </c>
      <c r="O85" s="30">
        <f t="shared" ref="O85" si="64">K85/$K$53*100</f>
        <v>90.095120638866874</v>
      </c>
      <c r="P85" s="26">
        <f t="shared" ref="P85" si="65">L85/$J$53*100</f>
        <v>98.020325262662894</v>
      </c>
      <c r="Q85" s="26">
        <f t="shared" ref="Q85" si="66">M85/$K$53*100</f>
        <v>93.412538038614997</v>
      </c>
      <c r="R85" s="29" t="s">
        <v>90</v>
      </c>
      <c r="S85" s="32">
        <f t="shared" ref="S85" si="67">F85/F81-1</f>
        <v>0.2230395289188809</v>
      </c>
      <c r="T85" s="34">
        <f>0.078396*S88+1.56291*T84-0.641306*T83</f>
        <v>0.1306408452890544</v>
      </c>
    </row>
    <row r="86" spans="2:20" x14ac:dyDescent="0.25">
      <c r="B86" s="7" t="s">
        <v>91</v>
      </c>
      <c r="C86" s="8">
        <v>9403</v>
      </c>
      <c r="D86" s="8">
        <v>31293.160569969899</v>
      </c>
      <c r="E86" s="8">
        <v>4786.4450163104102</v>
      </c>
      <c r="F86" s="8">
        <v>2101.5613863190001</v>
      </c>
      <c r="J86" s="30">
        <f t="shared" ref="J86" si="68">AVERAGE(L85:L88)</f>
        <v>36.442137804881661</v>
      </c>
      <c r="K86" s="30">
        <f t="shared" ref="K86" si="69">AVERAGE(M85:M88)</f>
        <v>5.4897078380432554</v>
      </c>
      <c r="L86" s="31">
        <f t="shared" ref="L86" si="70">F86/E86*100</f>
        <v>43.906518912421781</v>
      </c>
      <c r="M86" s="26">
        <f t="shared" ref="M86" si="71">F86/D86*100</f>
        <v>6.7157210970110128</v>
      </c>
      <c r="N86" s="30">
        <f t="shared" ref="N86" si="72">J86/$J$53*100</f>
        <v>91.497563290379688</v>
      </c>
      <c r="O86" s="30">
        <f t="shared" ref="O86" si="73">K86/$K$53*100</f>
        <v>89.844025843726939</v>
      </c>
      <c r="P86" s="26">
        <f t="shared" ref="P86" si="74">L86/$J$53*100</f>
        <v>110.23885356449688</v>
      </c>
      <c r="Q86" s="26">
        <f t="shared" ref="Q86" si="75">M86/$K$53*100</f>
        <v>109.90883988722125</v>
      </c>
      <c r="R86" s="29" t="s">
        <v>91</v>
      </c>
      <c r="S86" s="32">
        <f t="shared" ref="S86" si="76">F86/F82-1</f>
        <v>0.10094284366590456</v>
      </c>
      <c r="T86" s="34">
        <f>0.078396*S89+1.56291*T85-0.641306*T84</f>
        <v>0.1626514280594937</v>
      </c>
    </row>
    <row r="87" spans="2:20" x14ac:dyDescent="0.25">
      <c r="B87" s="7" t="s">
        <v>92</v>
      </c>
      <c r="C87" s="8">
        <v>9607</v>
      </c>
      <c r="D87" s="8">
        <v>32525.670502530102</v>
      </c>
      <c r="E87" s="8">
        <v>5141.3761514501402</v>
      </c>
      <c r="F87" s="8">
        <v>2389.2511281051402</v>
      </c>
      <c r="J87" s="30">
        <f t="shared" ref="J87" si="77">AVERAGE(L86:L89)</f>
        <v>37.90206074604346</v>
      </c>
      <c r="K87" s="30">
        <f t="shared" ref="K87" si="78">AVERAGE(M86:M89)</f>
        <v>5.925630330382468</v>
      </c>
      <c r="L87" s="31">
        <f t="shared" ref="L87" si="79">F87/E87*100</f>
        <v>46.471043116175132</v>
      </c>
      <c r="M87" s="26">
        <f t="shared" ref="M87" si="80">F87/D87*100</f>
        <v>7.3457398147081561</v>
      </c>
      <c r="N87" s="30">
        <f t="shared" ref="N87" si="81">J87/$J$53*100</f>
        <v>95.16308347537101</v>
      </c>
      <c r="O87" s="30">
        <f t="shared" ref="O87" si="82">K87/$K$53*100</f>
        <v>96.978291058384698</v>
      </c>
      <c r="P87" s="26">
        <f t="shared" ref="P87" si="83">L87/$J$53*100</f>
        <v>116.67776548835222</v>
      </c>
      <c r="Q87" s="26">
        <f t="shared" ref="Q87" si="84">M87/$K$53*100</f>
        <v>120.21966509408497</v>
      </c>
      <c r="R87" s="29" t="s">
        <v>92</v>
      </c>
      <c r="S87" s="32">
        <f t="shared" ref="S87:S89" si="85">F87/F83-1</f>
        <v>0.54553835522883798</v>
      </c>
      <c r="T87" s="34">
        <f>0.078396*S90+1.56291*T86-0.641306*T85</f>
        <v>0.17441381267163944</v>
      </c>
    </row>
    <row r="88" spans="2:20" x14ac:dyDescent="0.25">
      <c r="B88" s="7" t="s">
        <v>93</v>
      </c>
      <c r="C88" s="8">
        <v>9107</v>
      </c>
      <c r="D88" s="8">
        <v>28827.315167319899</v>
      </c>
      <c r="E88" s="8">
        <v>3860.37842857134</v>
      </c>
      <c r="F88" s="8">
        <v>631.20781078269601</v>
      </c>
      <c r="J88" s="30">
        <f t="shared" ref="J88" si="86">AVERAGE(L87:L90)</f>
        <v>37.745607368085103</v>
      </c>
      <c r="K88" s="30">
        <f t="shared" ref="K88" si="87">AVERAGE(M87:M90)</f>
        <v>5.9437119515742314</v>
      </c>
      <c r="L88" s="31">
        <f t="shared" ref="L88" si="88">F88/E88*100</f>
        <v>16.35093093752198</v>
      </c>
      <c r="M88" s="26">
        <f t="shared" ref="M88" si="89">F88/D88*100</f>
        <v>2.1896170597887141</v>
      </c>
      <c r="N88" s="30">
        <f t="shared" ref="N88" si="90">J88/$J$53*100</f>
        <v>94.77026615690346</v>
      </c>
      <c r="O88" s="30">
        <f t="shared" ref="O88" si="91">K88/$K$53*100</f>
        <v>97.274213116456977</v>
      </c>
      <c r="P88" s="26">
        <f t="shared" ref="P88" si="92">L88/$J$53*100</f>
        <v>41.053308846006729</v>
      </c>
      <c r="Q88" s="26">
        <f t="shared" ref="Q88" si="93">M88/$K$53*100</f>
        <v>35.835060354986517</v>
      </c>
      <c r="R88" s="48" t="s">
        <v>93</v>
      </c>
      <c r="S88" s="32">
        <f t="shared" si="85"/>
        <v>1.4880335832307301E-2</v>
      </c>
    </row>
    <row r="89" spans="2:20" x14ac:dyDescent="0.25">
      <c r="B89" s="7" t="s">
        <v>94</v>
      </c>
      <c r="C89" s="8">
        <v>9055</v>
      </c>
      <c r="D89" s="8">
        <v>31105.259834270099</v>
      </c>
      <c r="E89" s="8">
        <v>5164.4468039490903</v>
      </c>
      <c r="F89" s="8">
        <v>2317.7908154277802</v>
      </c>
      <c r="L89" s="31">
        <f t="shared" ref="L89" si="94">F89/E89*100</f>
        <v>44.879750018054956</v>
      </c>
      <c r="M89" s="26">
        <f t="shared" ref="M89" si="95">F89/D89*100</f>
        <v>7.4514433500219894</v>
      </c>
      <c r="P89" s="26">
        <f t="shared" ref="P89" si="96">L89/$J$53*100</f>
        <v>112.68240600262823</v>
      </c>
      <c r="Q89" s="26">
        <f t="shared" ref="Q89" si="97">M89/$K$53*100</f>
        <v>121.94959889724606</v>
      </c>
      <c r="R89" s="48" t="s">
        <v>94</v>
      </c>
      <c r="S89" s="32">
        <f t="shared" si="85"/>
        <v>0.38293028641640792</v>
      </c>
    </row>
    <row r="90" spans="2:20" x14ac:dyDescent="0.25">
      <c r="B90" s="7" t="s">
        <v>96</v>
      </c>
      <c r="C90" s="8">
        <v>8934</v>
      </c>
      <c r="D90" s="8">
        <v>32533.478495520099</v>
      </c>
      <c r="E90" s="8">
        <v>5102.4769116942798</v>
      </c>
      <c r="F90" s="8">
        <v>2208.3880002834399</v>
      </c>
      <c r="L90" s="31">
        <f t="shared" ref="L90" si="98">F90/E90*100</f>
        <v>43.280705400588346</v>
      </c>
      <c r="M90" s="26">
        <f t="shared" ref="M90" si="99">F90/D90*100</f>
        <v>6.7880475817780672</v>
      </c>
      <c r="P90" s="26">
        <f t="shared" ref="P90" si="100">L90/$J$53*100</f>
        <v>108.66758429062666</v>
      </c>
      <c r="Q90" s="26">
        <f t="shared" ref="Q90" si="101">M90/$K$53*100</f>
        <v>111.09252811951036</v>
      </c>
      <c r="R90" s="48" t="s">
        <v>96</v>
      </c>
      <c r="S90" s="32">
        <f t="shared" ref="S90" si="102">F90/F86-1</f>
        <v>5.0832021686291196E-2</v>
      </c>
    </row>
  </sheetData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22</vt:i4>
      </vt:variant>
    </vt:vector>
  </HeadingPairs>
  <TitlesOfParts>
    <vt:vector size="33" baseType="lpstr">
      <vt:lpstr>Total</vt:lpstr>
      <vt:lpstr>Refino - 19</vt:lpstr>
      <vt:lpstr>CM combust - 4671</vt:lpstr>
      <vt:lpstr>Elec+gas - 35</vt:lpstr>
      <vt:lpstr>Total(sin 19, 35, 4671)</vt:lpstr>
      <vt:lpstr>Aliment - 10</vt:lpstr>
      <vt:lpstr>Ind química - 20</vt:lpstr>
      <vt:lpstr>Fab vehículos motor - 29</vt:lpstr>
      <vt:lpstr>Construcción - 41+42+43</vt:lpstr>
      <vt:lpstr>Comercio mayorista - (467-4671)</vt:lpstr>
      <vt:lpstr>Comercio minorista e.n.e - 471</vt:lpstr>
      <vt:lpstr>'Aliment - 10'!Área_de_impresión</vt:lpstr>
      <vt:lpstr>'CM combust - 4671'!Área_de_impresión</vt:lpstr>
      <vt:lpstr>'Comercio mayorista - (467-4671)'!Área_de_impresión</vt:lpstr>
      <vt:lpstr>'Comercio minorista e.n.e - 471'!Área_de_impresión</vt:lpstr>
      <vt:lpstr>'Construcción - 41+42+43'!Área_de_impresión</vt:lpstr>
      <vt:lpstr>'Elec+gas - 35'!Área_de_impresión</vt:lpstr>
      <vt:lpstr>'Fab vehículos motor - 29'!Área_de_impresión</vt:lpstr>
      <vt:lpstr>'Ind química - 20'!Área_de_impresión</vt:lpstr>
      <vt:lpstr>'Refino - 19'!Área_de_impresión</vt:lpstr>
      <vt:lpstr>Total!Área_de_impresión</vt:lpstr>
      <vt:lpstr>'Total(sin 19, 35, 4671)'!Área_de_impresión</vt:lpstr>
      <vt:lpstr>'Aliment - 10'!Print_Area</vt:lpstr>
      <vt:lpstr>'CM combust - 4671'!Print_Area</vt:lpstr>
      <vt:lpstr>'Comercio mayorista - (467-4671)'!Print_Area</vt:lpstr>
      <vt:lpstr>'Comercio minorista e.n.e - 471'!Print_Area</vt:lpstr>
      <vt:lpstr>'Construcción - 41+42+43'!Print_Area</vt:lpstr>
      <vt:lpstr>'Elec+gas - 35'!Print_Area</vt:lpstr>
      <vt:lpstr>'Fab vehículos motor - 29'!Print_Area</vt:lpstr>
      <vt:lpstr>'Ind química - 20'!Print_Area</vt:lpstr>
      <vt:lpstr>'Refino - 19'!Print_Area</vt:lpstr>
      <vt:lpstr>Total!Print_Area</vt:lpstr>
      <vt:lpstr>'Total(sin 19, 35, 4671)'!Print_Area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Printed>2025-11-07T12:11:30Z</cp:lastPrinted>
  <dcterms:created xsi:type="dcterms:W3CDTF">2023-10-11T14:16:03Z</dcterms:created>
  <dcterms:modified xsi:type="dcterms:W3CDTF">2025-11-07T12:16:18Z</dcterms:modified>
</cp:coreProperties>
</file>